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8060" windowHeight="112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334" i="1"/>
  <c r="G334" s="1"/>
  <c r="D334"/>
  <c r="L319"/>
  <c r="L320" s="1"/>
  <c r="L318"/>
  <c r="L317"/>
  <c r="L316"/>
  <c r="L315"/>
  <c r="L314"/>
  <c r="L313"/>
  <c r="L312"/>
  <c r="L328"/>
  <c r="A304"/>
  <c r="H299"/>
  <c r="L290"/>
  <c r="L291" s="1"/>
  <c r="L289"/>
  <c r="L288"/>
  <c r="L287"/>
  <c r="L286"/>
  <c r="L285"/>
  <c r="L284"/>
  <c r="L330" l="1"/>
  <c r="L299"/>
  <c r="L298"/>
  <c r="L300" s="1"/>
  <c r="L71"/>
  <c r="L63"/>
  <c r="L76"/>
  <c r="L77"/>
  <c r="L78"/>
  <c r="L79"/>
  <c r="L301" l="1"/>
  <c r="D304" s="1"/>
  <c r="G304" s="1"/>
  <c r="L197"/>
  <c r="L196"/>
  <c r="L206" l="1"/>
  <c r="L80"/>
  <c r="L81"/>
  <c r="L82"/>
  <c r="H123"/>
  <c r="A108"/>
  <c r="A126" s="1"/>
  <c r="I126" s="1"/>
  <c r="C134" s="1"/>
  <c r="E130"/>
  <c r="A132" s="1"/>
  <c r="E131"/>
  <c r="C132" s="1"/>
  <c r="H120"/>
  <c r="A134" s="1"/>
  <c r="L201"/>
  <c r="L202"/>
  <c r="L203"/>
  <c r="L204"/>
  <c r="L205"/>
  <c r="L207"/>
  <c r="E95"/>
  <c r="L184"/>
  <c r="L183"/>
  <c r="L182"/>
  <c r="L181"/>
  <c r="L180"/>
  <c r="E20"/>
  <c r="A25" s="1"/>
  <c r="E23"/>
  <c r="C25" s="1"/>
  <c r="E36"/>
  <c r="A41" s="1"/>
  <c r="E39"/>
  <c r="C41" s="1"/>
  <c r="E28"/>
  <c r="A33" s="1"/>
  <c r="E31"/>
  <c r="C33" s="1"/>
  <c r="E12"/>
  <c r="A17" s="1"/>
  <c r="E15"/>
  <c r="C17" s="1"/>
  <c r="L198"/>
  <c r="L56"/>
  <c r="L255" s="1"/>
  <c r="H142"/>
  <c r="H143"/>
  <c r="H144"/>
  <c r="H145"/>
  <c r="H149"/>
  <c r="H150"/>
  <c r="H151"/>
  <c r="H152"/>
  <c r="H153"/>
  <c r="H161"/>
  <c r="H162"/>
  <c r="H163"/>
  <c r="G171"/>
  <c r="I171"/>
  <c r="L270"/>
  <c r="L272" s="1"/>
  <c r="L240"/>
  <c r="L242" s="1"/>
  <c r="L48"/>
  <c r="L225" s="1"/>
  <c r="D159"/>
  <c r="I108"/>
  <c r="E109" s="1"/>
  <c r="G109" s="1"/>
  <c r="E111" s="1"/>
  <c r="G111" s="1"/>
  <c r="K111" s="1"/>
  <c r="O111" s="1"/>
  <c r="G132"/>
  <c r="H97" l="1"/>
  <c r="L97" s="1"/>
  <c r="L257" s="1"/>
  <c r="H99"/>
  <c r="L99" s="1"/>
  <c r="H98"/>
  <c r="L98" s="1"/>
  <c r="H115"/>
  <c r="L115" s="1"/>
  <c r="H114"/>
  <c r="L114" s="1"/>
  <c r="E41"/>
  <c r="J55" s="1"/>
  <c r="L55" s="1"/>
  <c r="L254" s="1"/>
  <c r="E17"/>
  <c r="J45" s="1"/>
  <c r="L45" s="1"/>
  <c r="E25"/>
  <c r="J46" s="1"/>
  <c r="L46" s="1"/>
  <c r="L223" s="1"/>
  <c r="E33"/>
  <c r="J47" s="1"/>
  <c r="H113"/>
  <c r="L113" s="1"/>
  <c r="L258" s="1"/>
  <c r="H112"/>
  <c r="L112" s="1"/>
  <c r="L228" s="1"/>
  <c r="E132"/>
  <c r="K132" s="1"/>
  <c r="E134" s="1"/>
  <c r="J54"/>
  <c r="H96"/>
  <c r="L96" s="1"/>
  <c r="L227" s="1"/>
  <c r="L208"/>
  <c r="L199"/>
  <c r="L185"/>
  <c r="F186" s="1"/>
  <c r="K186" s="1"/>
  <c r="H164"/>
  <c r="H165" s="1"/>
  <c r="L165" s="1"/>
  <c r="E171" s="1"/>
  <c r="H154"/>
  <c r="H155" s="1"/>
  <c r="L155" s="1"/>
  <c r="C171" s="1"/>
  <c r="H146"/>
  <c r="H147" s="1"/>
  <c r="L147" s="1"/>
  <c r="A171" s="1"/>
  <c r="G134"/>
  <c r="L83"/>
  <c r="C86" s="1"/>
  <c r="E86" s="1"/>
  <c r="H88" l="1"/>
  <c r="L88" s="1"/>
  <c r="L226" s="1"/>
  <c r="H91"/>
  <c r="L91" s="1"/>
  <c r="H90"/>
  <c r="L90" s="1"/>
  <c r="H188"/>
  <c r="L188" s="1"/>
  <c r="L261" s="1"/>
  <c r="L262" s="1"/>
  <c r="H190"/>
  <c r="L190" s="1"/>
  <c r="H189"/>
  <c r="L189" s="1"/>
  <c r="L47"/>
  <c r="L224" s="1"/>
  <c r="J70"/>
  <c r="L70" s="1"/>
  <c r="L54"/>
  <c r="L253" s="1"/>
  <c r="J62"/>
  <c r="J53"/>
  <c r="I134"/>
  <c r="M134" s="1"/>
  <c r="L222"/>
  <c r="L49"/>
  <c r="L213"/>
  <c r="A246" s="1"/>
  <c r="A276" s="1"/>
  <c r="H187"/>
  <c r="L187" s="1"/>
  <c r="L231" s="1"/>
  <c r="L232" s="1"/>
  <c r="K171"/>
  <c r="O171" s="1"/>
  <c r="H89"/>
  <c r="L89" s="1"/>
  <c r="L256" s="1"/>
  <c r="H136" l="1"/>
  <c r="L136" s="1"/>
  <c r="L259" s="1"/>
  <c r="H138"/>
  <c r="L138" s="1"/>
  <c r="H137"/>
  <c r="L137" s="1"/>
  <c r="L62"/>
  <c r="L283" s="1"/>
  <c r="J69"/>
  <c r="L69" s="1"/>
  <c r="L311" s="1"/>
  <c r="H173"/>
  <c r="L173" s="1"/>
  <c r="L260" s="1"/>
  <c r="H175"/>
  <c r="L175" s="1"/>
  <c r="H174"/>
  <c r="L174" s="1"/>
  <c r="L53"/>
  <c r="L57" s="1"/>
  <c r="J61"/>
  <c r="H135"/>
  <c r="L135" s="1"/>
  <c r="L229" s="1"/>
  <c r="H172"/>
  <c r="L172" s="1"/>
  <c r="L61" l="1"/>
  <c r="J68"/>
  <c r="L68" s="1"/>
  <c r="L230"/>
  <c r="L252"/>
  <c r="L263" s="1"/>
  <c r="H271" s="1"/>
  <c r="L271" s="1"/>
  <c r="L273" s="1"/>
  <c r="D276" s="1"/>
  <c r="G276" s="1"/>
  <c r="L233"/>
  <c r="H241" s="1"/>
  <c r="L241" s="1"/>
  <c r="L243" s="1"/>
  <c r="D246" s="1"/>
  <c r="G246" s="1"/>
  <c r="L72" l="1"/>
  <c r="L310"/>
  <c r="L321" s="1"/>
  <c r="H329" s="1"/>
  <c r="L329" s="1"/>
  <c r="L331" s="1"/>
  <c r="L64"/>
  <c r="L282"/>
  <c r="L292" s="1"/>
</calcChain>
</file>

<file path=xl/sharedStrings.xml><?xml version="1.0" encoding="utf-8"?>
<sst xmlns="http://schemas.openxmlformats.org/spreadsheetml/2006/main" count="575" uniqueCount="179">
  <si>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</si>
  <si>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</si>
  <si>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</si>
  <si>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</si>
  <si>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</si>
  <si>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</si>
  <si>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</si>
  <si>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</si>
  <si>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</si>
  <si>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</si>
  <si>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</si>
  <si>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2.3. Доставка песка мытого.</t>
  </si>
  <si>
    <t>2.4. Стоимость песка мытого</t>
  </si>
  <si>
    <t>ИТОГО:  стоимость 1 кг песка с доставкой</t>
  </si>
  <si>
    <t>2.5. Доставка отсева</t>
  </si>
  <si>
    <t>2.6. Стоимость отсева</t>
  </si>
  <si>
    <t>2.7. Доставка пигмента</t>
  </si>
  <si>
    <t>2.8. Стоимость пигмента</t>
  </si>
  <si>
    <t>ИТОГО:  стоимость 1 кг отсева с доставкой</t>
  </si>
  <si>
    <t>ИТОГО:  стоимость 1 кг пигмента с доставкой</t>
  </si>
  <si>
    <t>Стоимость материалов на один камень стеновой пустотелый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</si>
  <si>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</si>
  <si>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</si>
  <si>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</si>
  <si>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</si>
  <si>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</si>
  <si>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</si>
  <si>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</si>
  <si>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</si>
  <si>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</si>
  <si>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</si>
  <si>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Стоимость материалов на один кв. м. тротуарная плитка прямоугольник 100х200</t>
  </si>
  <si>
    <t>Пигмент</t>
  </si>
  <si>
    <t>3. Стоимость потребляемой электроэнергии.</t>
  </si>
  <si>
    <t>3.1. Мощность:</t>
  </si>
  <si>
    <t>смеситель</t>
  </si>
  <si>
    <t>транспортер</t>
  </si>
  <si>
    <t>маслостанция</t>
  </si>
  <si>
    <t>вибростол</t>
  </si>
  <si>
    <t>вибратор бункера</t>
  </si>
  <si>
    <t>шнековый транспортер силоса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</si>
  <si>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</si>
  <si>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</si>
  <si>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</si>
  <si>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</si>
  <si>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</si>
  <si>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на один стеновой пустотелый камень</t>
  </si>
  <si>
    <t xml:space="preserve">на один кв. м. тротуарной плитки </t>
  </si>
  <si>
    <t>4. Затраты, связанные с эксплуатацией основного оборудования.</t>
  </si>
  <si>
    <t>в месяц</t>
  </si>
  <si>
    <t>5. Затраты на эксплуатацию производственного помещения</t>
  </si>
  <si>
    <t>5.1. Теплоснабжение</t>
  </si>
  <si>
    <t>5.2. Горячее и холодное водоснабжение</t>
  </si>
  <si>
    <t>5.3. Внутреннее освещение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</si>
  <si>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</si>
  <si>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</si>
  <si>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</si>
  <si>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</si>
  <si>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</si>
  <si>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Потребляемая электроэнергия кран-балки составляет 7 кВт в час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</si>
  <si>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</si>
  <si>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</si>
  <si>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</si>
  <si>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</si>
  <si>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</si>
  <si>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</si>
  <si>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</si>
  <si>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</si>
  <si>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</si>
  <si>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</si>
  <si>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</si>
  <si>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</si>
  <si>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глубинометр</t>
  </si>
  <si>
    <t>линейка металл.</t>
  </si>
  <si>
    <t>7.3.Телефон</t>
  </si>
  <si>
    <t>Абонентская плата</t>
  </si>
  <si>
    <t>Оплата за межгород</t>
  </si>
  <si>
    <t>7.4. Техника безопасности</t>
  </si>
  <si>
    <t>наушники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</si>
  <si>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</si>
  <si>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</si>
  <si>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</si>
  <si>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</si>
  <si>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</si>
  <si>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</si>
  <si>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</si>
  <si>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</si>
  <si>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Контролер-кладовщик</t>
  </si>
  <si>
    <t>Оператор смесителя</t>
  </si>
  <si>
    <t>Оператор вибропресса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</si>
  <si>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</si>
  <si>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</si>
  <si>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</si>
  <si>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</si>
  <si>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</si>
  <si>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</si>
  <si>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</si>
  <si>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</si>
  <si>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</si>
  <si>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Пуансон-матрица</t>
  </si>
  <si>
    <t>Дополнительное нестандартное оборудование изготавливаемое самостоятельно</t>
  </si>
  <si>
    <t>Изготовление стеллажей</t>
  </si>
  <si>
    <t>Изготовление деревянных поддонов</t>
  </si>
  <si>
    <t>Изготовление силоса</t>
  </si>
  <si>
    <t>Изготовление бункера для инертных</t>
  </si>
  <si>
    <t>Шнековый транспортер для цемента</t>
  </si>
  <si>
    <t>Транспортировочные поддоны, дер.</t>
  </si>
  <si>
    <t>Оборудование не включенное в расчет</t>
  </si>
  <si>
    <t>Камера ТВО</t>
  </si>
  <si>
    <t>Кран-балка</t>
  </si>
  <si>
    <t>Автопогрузчик</t>
  </si>
  <si>
    <t>12. Программа выпуска</t>
  </si>
  <si>
    <t>13. Калькуляция себестоимости на один стеновой пустотелый камень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</si>
  <si>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</si>
  <si>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</si>
  <si>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</si>
  <si>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</si>
  <si>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</si>
  <si>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</si>
  <si>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</si>
  <si>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</si>
  <si>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14. Расчет окупаемости
(вариант изготовления стенового пустотелого камня</t>
  </si>
  <si>
    <t>Руб.</t>
  </si>
  <si>
    <t>Кол-во в месяц</t>
  </si>
  <si>
    <t>Объем реализации, в месяц</t>
  </si>
  <si>
    <t>Издержки (п 14. разел 12)</t>
  </si>
  <si>
    <t>Налог с оборота 6%</t>
  </si>
  <si>
    <t>Чистая прибыль</t>
  </si>
  <si>
    <t>Окупаемость составит:</t>
  </si>
  <si>
    <t>Раздел 9 п. 15</t>
  </si>
  <si>
    <t>Раздел 14 п. 4</t>
  </si>
  <si>
    <t>месяцев</t>
  </si>
  <si>
    <t>15. Калькуляция себестоимости на один кв. м. тротуарной плитки прямоугольник 100 х 200</t>
  </si>
  <si>
    <t>16. Расчет окупаемости
(вариант изготовления тротуарной плитки прямоугольник 100 х 200</t>
  </si>
  <si>
    <t>Раздел 16 п. 4</t>
  </si>
  <si>
    <t>12*23</t>
  </si>
  <si>
    <t>6.2.Экскаватор</t>
  </si>
  <si>
    <t>6.3. Электроэнергия кран-балки</t>
  </si>
  <si>
    <t>6.4. Камера термовлажной обработки (ТВО) изделий</t>
  </si>
  <si>
    <t>ленточный транспортер бункера</t>
  </si>
  <si>
    <t>Ленточный трансортер бункера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</si>
  <si>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</si>
  <si>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</si>
  <si>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КамАЗа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</si>
  <si>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инертного— 50%, используется песок мытый стоимостью 480 руб./м3. Учитывая, что масса 1 м3 составляет 1 600кг,  стоимость 1 кг песка составит: </t>
  </si>
  <si>
    <t>1 рейс КамАЗа из пос. Хребет (общий пробег 40 км) стоит 3450,00 руб., количество привезенного отсева 30000 кг (16,67 м3).
Стоимость доставки 1 кг составит:</t>
  </si>
  <si>
    <t>Для приготовления смеси, в качестве инертного— 50%, используется отсев стоимостью 62,3 руб./м3. Учитывая, что масса 1 м3 отсева составляет  1 800кг, стоимость 1 кг отсева составит:</t>
  </si>
  <si>
    <t>1 рейс ГАЗели из Челябинска (общий пробег 300 км) стоит 3000 руб., количества привезенного пигмента 1 500 кг.
Стоимость доставки 1 кг пигмента составит:</t>
  </si>
  <si>
    <t>При необходимости получения окрашенных изделий, в смесь добавляется пигмент, стоимостью 18 000 руб./тн.
Стоимость 1 кг пигмента составит:</t>
  </si>
  <si>
    <t>Тариф 4,29 р. За кВт час</t>
  </si>
  <si>
    <t>Отчисления на з/п 25%</t>
  </si>
  <si>
    <t>Затраты на отопление цеха площадью 400 кв. м. (тепло от котельной предприятия) составляют 13000 руб. в месяц (в среднем по году).</t>
  </si>
  <si>
    <t>Затраты на холодное и горячее водоснабжение воды для мытья оборудования и персонала ориентировочно составляют 1300 руб. в месяц.</t>
  </si>
  <si>
    <t>Внутреннее освещение включает в себя 8 ламп мощностью 0,4 кВт. Сменные затраты на внутреннее освещение составляют:</t>
  </si>
  <si>
    <t>УПРОЩЕННОЕ ЭКОНОМИЧЕСКОЕ ОБОСНОВАНИЕ
организации производства строительных изделий на базе линии                                                       «Рифей-Буран-М»</t>
  </si>
  <si>
    <t>9. Капитальные вложения при использовании линии «Рифей-Буран-М»</t>
  </si>
  <si>
    <t>Линия "Рифей-Буран-М"</t>
  </si>
  <si>
    <t>По опыту эксплуатации за прошлый период на замену масла, фильтров, подшипников и т.п. ориентировочно требуется 40000 руб. в год.</t>
  </si>
  <si>
    <t>Затраты на эксплуатацию автопогрузчика  составляет 380 руб./час. При средней загрузке 6 часов в смену за месяц.</t>
  </si>
  <si>
    <t>Затраты на эксплуатацию экскаватора  составляет 450 руб./час. При средней загрузке 6 часов в смену за месяц.</t>
  </si>
  <si>
    <t>Потребляемая электроэнергия парогенератора составляет 10 кВт в час, время работы камеры 7 часов</t>
  </si>
  <si>
    <t>Потребляемая электроэнергия калорифера составляет 18 кВт в час, время работы камеры 7 часов</t>
  </si>
  <si>
    <t>Суточная норма выпуска 4800 шт. пустотелых стеновых камней или 520 кв. м. тротуарной плитки или 800 бордюров 150х300х1000 или 16000 кирпичей утолщенных пустотелых          * смотри п. 12</t>
  </si>
  <si>
    <t>Стоимость материалов на один бордюр 150х300х1000</t>
  </si>
  <si>
    <t>на один бордюр 150х30х1000</t>
  </si>
  <si>
    <t>на один кирпич утолщенный пустотелый</t>
  </si>
  <si>
    <t>Стоимость материалов на один кирпич утолщенный пустотелый</t>
  </si>
  <si>
    <t>Выпускаемая продукция: пустотелый стеновой камень 188х190х390, тротуарная плитка прямоугольник 100х200, бордюр дорожный 150х300х1000, кирпич утолщенный пусотелый. Программа выпуска рассчитана при условии максимальной производительности при работе в одну смену. 
Таким образом, за одну смену изготавливается:
4800 шт. пустотелых стеновых камней или
520 м. кв. тротуарной плитки или 800 шт. бордюров дорожных 150х300х1000 или 16000 шт. кирпичей утолщенных пустотелых
За один месяц изготавливается:
110400 шт. пустотелых стеновых камней или
11960 м. кв. тротуарной плитки или 18400 бордюров дорожных или 368000 кирпичей</t>
  </si>
  <si>
    <t>В Златоусте на 01.02.2016 г. рыночная цена одного бордюра 280 руб.</t>
  </si>
  <si>
    <t>17. Калькуляция себестоимости на один бордюр дорожный 150х300х1000</t>
  </si>
  <si>
    <t>18. Расчет окупаемости
(вариант изготовления бордюра дорожного 150х300х1000</t>
  </si>
  <si>
    <t>19. Калькуляция себестоимости на один кирпич утолщенный пустотелый</t>
  </si>
  <si>
    <t>20. Расчет окупаемости
(вариант изготовления стенового пустотелого камня</t>
  </si>
  <si>
    <t>Раздел 20 п. 4</t>
  </si>
  <si>
    <t>В Златоусте на 01.02.2016 г. рыночная цена одного кирпича утолщенного пустотелого составляет 10,00 руб.</t>
  </si>
  <si>
    <t>Раздел 18 п. 4</t>
  </si>
  <si>
    <t>В Златоусте на 01.02.2016 г. рыночная цена одного кв. м. тротуарной плитки составляет 510 руб.</t>
  </si>
  <si>
    <t>В Златоусте на 01.02.2016 г. рыночная цена одного камня составляет 30,00 руб.</t>
  </si>
  <si>
    <t xml:space="preserve">       При расчете за базовую технологию принята существующая  на заводе «Стройтехника» технология изготовления изделий. В качестве вяжущего применяется цемент марки М-400Д20, заполнителя - песок мытый, отсев. Для получения окрашенных изделий в смесь добавляется пигмент.
Основное оборудование – линия «Рифей – Буран-М», установленная в закрытом, отапливаемом помещении. 
        Исходные материалы для изделий  доставляются автотранспортом. Готовая продукция складируется на открытой площадке без навеса.
        Расчетный месячный фонд рабочего времени при односменной работе принят 23 смен. Цены, принятые в расчетах, действуют по состоянию на 01.02.2016 г. в г. Златоусте и прилегающих регионах.
        Расчеты выполнены по фактическим затратам за период с января по август 2015 год. Налогооблажение по упрощенной схеме с налогами на оборот в размере 6%.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</si>
</sst>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_р_."/>
  </numFmts>
  <fonts count="10">
    <font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.5"/>
      <name val="Arial"/>
      <family val="2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i/>
      <sz val="8.5"/>
      <name val="Arial"/>
      <family val="2"/>
      <charset val="204"/>
    </font>
    <font>
      <sz val="6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" xfId="0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5"/>
  <sheetViews>
    <sheetView tabSelected="1" zoomScale="150" workbookViewId="0">
      <selection activeCell="A5" sqref="A5:R5"/>
    </sheetView>
  </sheetViews>
  <sheetFormatPr defaultRowHeight="11.25"/>
  <cols>
    <col min="1" max="18" width="5.42578125" style="1" customWidth="1"/>
    <col min="19" max="16384" width="9.140625" style="1"/>
  </cols>
  <sheetData>
    <row r="1" spans="1:18" ht="54" customHeight="1">
      <c r="A1" s="39" t="s">
        <v>154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4" spans="1:18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113.25" customHeight="1">
      <c r="A5" s="37" t="s">
        <v>178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7" spans="1:18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9" spans="1:18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 s="36" t="s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23.25" customHeight="1">
      <c r="A11" s="37" t="s">
        <v>141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8">
      <c r="A12" s="1">
        <v>11100</v>
      </c>
      <c r="B12" s="1" t="s">
        <v>5</v>
      </c>
      <c r="C12" s="1">
        <v>30000</v>
      </c>
      <c r="D12" s="1" t="s">
        <v>6</v>
      </c>
      <c r="E12" s="1">
        <f>A12/C12</f>
        <v>0.37</v>
      </c>
      <c r="F12" s="1" t="s">
        <v>7</v>
      </c>
    </row>
    <row r="13" spans="1:18">
      <c r="A13" s="36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ht="25.5" customHeight="1">
      <c r="A14" s="37" t="s">
        <v>142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>
      <c r="A15" s="1">
        <v>3450</v>
      </c>
      <c r="B15" s="1" t="s">
        <v>5</v>
      </c>
      <c r="C15" s="1">
        <v>1000</v>
      </c>
      <c r="D15" s="1" t="s">
        <v>6</v>
      </c>
      <c r="E15" s="1">
        <f>A15/C15</f>
        <v>3.45</v>
      </c>
      <c r="F15" s="1" t="s">
        <v>7</v>
      </c>
    </row>
    <row r="16" spans="1:18">
      <c r="A16" s="38" t="s">
        <v>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>
      <c r="A17" s="1">
        <f>E12</f>
        <v>0.37</v>
      </c>
      <c r="B17" s="1" t="s">
        <v>10</v>
      </c>
      <c r="C17" s="1">
        <f>E15</f>
        <v>3.45</v>
      </c>
      <c r="D17" s="1" t="s">
        <v>6</v>
      </c>
      <c r="E17" s="1">
        <f>A17+C17</f>
        <v>3.8200000000000003</v>
      </c>
      <c r="F17" s="1" t="s">
        <v>7</v>
      </c>
    </row>
    <row r="18" spans="1:18">
      <c r="A18" s="36" t="s">
        <v>11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ht="23.25" customHeight="1">
      <c r="A19" s="37" t="s">
        <v>143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>
      <c r="A20" s="1">
        <v>6000</v>
      </c>
      <c r="B20" s="1" t="s">
        <v>5</v>
      </c>
      <c r="C20" s="1">
        <v>30000</v>
      </c>
      <c r="D20" s="1" t="s">
        <v>6</v>
      </c>
      <c r="E20" s="1">
        <f>A20/C20</f>
        <v>0.2</v>
      </c>
      <c r="F20" s="1" t="s">
        <v>7</v>
      </c>
    </row>
    <row r="21" spans="1:18">
      <c r="A21" s="36" t="s">
        <v>12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ht="23.25" customHeight="1">
      <c r="A22" s="37" t="s">
        <v>144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</row>
    <row r="23" spans="1:18">
      <c r="A23" s="1">
        <v>480</v>
      </c>
      <c r="B23" s="1" t="s">
        <v>5</v>
      </c>
      <c r="C23" s="1">
        <v>1600</v>
      </c>
      <c r="D23" s="1" t="s">
        <v>6</v>
      </c>
      <c r="E23" s="1">
        <f>A23/C23</f>
        <v>0.3</v>
      </c>
      <c r="F23" s="1" t="s">
        <v>7</v>
      </c>
    </row>
    <row r="24" spans="1:18">
      <c r="A24" s="38" t="s">
        <v>13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>
      <c r="A25" s="1">
        <f>E20</f>
        <v>0.2</v>
      </c>
      <c r="B25" s="1" t="s">
        <v>10</v>
      </c>
      <c r="C25" s="1">
        <f>E23</f>
        <v>0.3</v>
      </c>
      <c r="D25" s="1" t="s">
        <v>6</v>
      </c>
      <c r="E25" s="1">
        <f>A25+C25</f>
        <v>0.5</v>
      </c>
      <c r="F25" s="1" t="s">
        <v>7</v>
      </c>
    </row>
    <row r="26" spans="1:18">
      <c r="A26" s="36" t="s">
        <v>14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ht="22.5" customHeight="1">
      <c r="A27" s="37" t="s">
        <v>145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>
      <c r="A28" s="1">
        <v>3450</v>
      </c>
      <c r="B28" s="1" t="s">
        <v>5</v>
      </c>
      <c r="C28" s="1">
        <v>30000</v>
      </c>
      <c r="D28" s="1" t="s">
        <v>6</v>
      </c>
      <c r="E28" s="1">
        <f>A28/C28</f>
        <v>0.115</v>
      </c>
      <c r="F28" s="1" t="s">
        <v>7</v>
      </c>
    </row>
    <row r="29" spans="1:18">
      <c r="A29" s="36" t="s">
        <v>15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ht="24" customHeight="1">
      <c r="A30" s="37" t="s">
        <v>146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</row>
    <row r="31" spans="1:18">
      <c r="A31" s="1">
        <v>62.3</v>
      </c>
      <c r="B31" s="1" t="s">
        <v>5</v>
      </c>
      <c r="C31" s="1">
        <v>1800</v>
      </c>
      <c r="D31" s="1" t="s">
        <v>6</v>
      </c>
      <c r="E31" s="1">
        <f>A31/C31</f>
        <v>3.4611111111111106E-2</v>
      </c>
      <c r="F31" s="1" t="s">
        <v>7</v>
      </c>
    </row>
    <row r="32" spans="1:18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>
      <c r="A33" s="1">
        <f>E28</f>
        <v>0.115</v>
      </c>
      <c r="B33" s="1" t="s">
        <v>10</v>
      </c>
      <c r="C33" s="1">
        <f>E31</f>
        <v>3.4611111111111106E-2</v>
      </c>
      <c r="D33" s="1" t="s">
        <v>6</v>
      </c>
      <c r="E33" s="1">
        <f>A33+C33</f>
        <v>0.14961111111111111</v>
      </c>
      <c r="F33" s="1" t="s">
        <v>7</v>
      </c>
    </row>
    <row r="34" spans="1:18">
      <c r="A34" s="36" t="s">
        <v>16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ht="21.75" customHeight="1">
      <c r="A35" s="37" t="s">
        <v>147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>
      <c r="A36" s="1">
        <v>3000</v>
      </c>
      <c r="B36" s="1" t="s">
        <v>5</v>
      </c>
      <c r="C36" s="1">
        <v>1500</v>
      </c>
      <c r="D36" s="1" t="s">
        <v>6</v>
      </c>
      <c r="E36" s="1">
        <f>A36/C36</f>
        <v>2</v>
      </c>
      <c r="F36" s="1" t="s">
        <v>7</v>
      </c>
    </row>
    <row r="37" spans="1:18">
      <c r="A37" s="36" t="s">
        <v>17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22.5" customHeight="1">
      <c r="A38" s="37" t="s">
        <v>148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>
      <c r="A39" s="1">
        <v>18000</v>
      </c>
      <c r="B39" s="1" t="s">
        <v>5</v>
      </c>
      <c r="C39" s="1">
        <v>1000</v>
      </c>
      <c r="D39" s="1" t="s">
        <v>6</v>
      </c>
      <c r="E39" s="1">
        <f>A39/C39</f>
        <v>18</v>
      </c>
      <c r="F39" s="1" t="s">
        <v>7</v>
      </c>
    </row>
    <row r="40" spans="1:18">
      <c r="A40" s="38" t="s">
        <v>19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>
      <c r="A41" s="1">
        <f>E36</f>
        <v>2</v>
      </c>
      <c r="B41" s="1" t="s">
        <v>10</v>
      </c>
      <c r="C41" s="1">
        <f>E39</f>
        <v>18</v>
      </c>
      <c r="D41" s="1" t="s">
        <v>6</v>
      </c>
      <c r="E41" s="1">
        <f>A41+C41</f>
        <v>20</v>
      </c>
      <c r="F41" s="1" t="s">
        <v>7</v>
      </c>
    </row>
    <row r="43" spans="1:18" s="13" customFormat="1">
      <c r="B43" s="44" t="s">
        <v>20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8" s="13" customFormat="1" ht="11.25" customHeight="1">
      <c r="B44" s="14" t="s">
        <v>21</v>
      </c>
      <c r="C44" s="41" t="s">
        <v>22</v>
      </c>
      <c r="D44" s="41"/>
      <c r="E44" s="41"/>
      <c r="F44" s="41"/>
      <c r="G44" s="41"/>
      <c r="H44" s="41" t="s">
        <v>23</v>
      </c>
      <c r="I44" s="41"/>
      <c r="J44" s="41" t="s">
        <v>30</v>
      </c>
      <c r="K44" s="41"/>
      <c r="L44" s="41" t="s">
        <v>24</v>
      </c>
      <c r="M44" s="41"/>
    </row>
    <row r="45" spans="1:18" s="13" customFormat="1" ht="11.25" customHeight="1">
      <c r="B45" s="14">
        <v>1</v>
      </c>
      <c r="C45" s="43" t="s">
        <v>25</v>
      </c>
      <c r="D45" s="43"/>
      <c r="E45" s="43"/>
      <c r="F45" s="43"/>
      <c r="G45" s="43"/>
      <c r="H45" s="42">
        <v>3</v>
      </c>
      <c r="I45" s="42"/>
      <c r="J45" s="42">
        <f>E17</f>
        <v>3.8200000000000003</v>
      </c>
      <c r="K45" s="42"/>
      <c r="L45" s="42">
        <f>H45*J45</f>
        <v>11.46</v>
      </c>
      <c r="M45" s="42"/>
    </row>
    <row r="46" spans="1:18" s="13" customFormat="1" ht="11.25" customHeight="1">
      <c r="B46" s="14">
        <v>2</v>
      </c>
      <c r="C46" s="43" t="s">
        <v>26</v>
      </c>
      <c r="D46" s="43"/>
      <c r="E46" s="43"/>
      <c r="F46" s="43"/>
      <c r="G46" s="43"/>
      <c r="H46" s="42">
        <v>9.3000000000000007</v>
      </c>
      <c r="I46" s="42"/>
      <c r="J46" s="42">
        <f>E25</f>
        <v>0.5</v>
      </c>
      <c r="K46" s="42"/>
      <c r="L46" s="42">
        <f>H46*J46</f>
        <v>4.6500000000000004</v>
      </c>
      <c r="M46" s="42"/>
    </row>
    <row r="47" spans="1:18" s="13" customFormat="1" ht="11.25" customHeight="1">
      <c r="B47" s="14">
        <v>3</v>
      </c>
      <c r="C47" s="43" t="s">
        <v>27</v>
      </c>
      <c r="D47" s="43"/>
      <c r="E47" s="43"/>
      <c r="F47" s="43"/>
      <c r="G47" s="43"/>
      <c r="H47" s="42">
        <v>9.3000000000000007</v>
      </c>
      <c r="I47" s="42"/>
      <c r="J47" s="42">
        <f>E33</f>
        <v>0.14961111111111111</v>
      </c>
      <c r="K47" s="42"/>
      <c r="L47" s="42">
        <f>H47*J47</f>
        <v>1.3913833333333334</v>
      </c>
      <c r="M47" s="42"/>
    </row>
    <row r="48" spans="1:18" s="13" customFormat="1" ht="11.25" customHeight="1">
      <c r="B48" s="14">
        <v>4</v>
      </c>
      <c r="C48" s="43" t="s">
        <v>28</v>
      </c>
      <c r="D48" s="43"/>
      <c r="E48" s="43"/>
      <c r="F48" s="43"/>
      <c r="G48" s="43"/>
      <c r="H48" s="42">
        <v>2.46</v>
      </c>
      <c r="I48" s="42"/>
      <c r="J48" s="42">
        <v>2.4E-2</v>
      </c>
      <c r="K48" s="42"/>
      <c r="L48" s="42">
        <f>H48*J48</f>
        <v>5.9040000000000002E-2</v>
      </c>
      <c r="M48" s="42"/>
    </row>
    <row r="49" spans="2:13" s="13" customFormat="1">
      <c r="B49" s="46" t="s">
        <v>29</v>
      </c>
      <c r="C49" s="47"/>
      <c r="D49" s="47"/>
      <c r="E49" s="47"/>
      <c r="F49" s="47"/>
      <c r="G49" s="47"/>
      <c r="H49" s="47"/>
      <c r="I49" s="47"/>
      <c r="J49" s="47"/>
      <c r="K49" s="48"/>
      <c r="L49" s="45">
        <f>SUM(L45:M48)</f>
        <v>17.560423333333333</v>
      </c>
      <c r="M49" s="44"/>
    </row>
    <row r="50" spans="2:13" s="13" customFormat="1"/>
    <row r="51" spans="2:13" s="13" customFormat="1">
      <c r="B51" s="44" t="s">
        <v>31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2:13" s="13" customFormat="1" ht="11.25" customHeight="1">
      <c r="B52" s="14" t="s">
        <v>21</v>
      </c>
      <c r="C52" s="41" t="s">
        <v>22</v>
      </c>
      <c r="D52" s="41"/>
      <c r="E52" s="41"/>
      <c r="F52" s="41"/>
      <c r="G52" s="41"/>
      <c r="H52" s="41" t="s">
        <v>23</v>
      </c>
      <c r="I52" s="41"/>
      <c r="J52" s="41" t="s">
        <v>30</v>
      </c>
      <c r="K52" s="41"/>
      <c r="L52" s="41" t="s">
        <v>24</v>
      </c>
      <c r="M52" s="41"/>
    </row>
    <row r="53" spans="2:13" s="13" customFormat="1" ht="11.25" customHeight="1">
      <c r="B53" s="14">
        <v>1</v>
      </c>
      <c r="C53" s="43" t="s">
        <v>25</v>
      </c>
      <c r="D53" s="43"/>
      <c r="E53" s="43"/>
      <c r="F53" s="43"/>
      <c r="G53" s="43"/>
      <c r="H53" s="42">
        <v>40</v>
      </c>
      <c r="I53" s="42"/>
      <c r="J53" s="42">
        <f>J45</f>
        <v>3.8200000000000003</v>
      </c>
      <c r="K53" s="42"/>
      <c r="L53" s="45">
        <f>H53*J53</f>
        <v>152.80000000000001</v>
      </c>
      <c r="M53" s="45"/>
    </row>
    <row r="54" spans="2:13" s="13" customFormat="1" ht="11.25" customHeight="1">
      <c r="B54" s="14">
        <v>2</v>
      </c>
      <c r="C54" s="43" t="s">
        <v>26</v>
      </c>
      <c r="D54" s="43"/>
      <c r="E54" s="43"/>
      <c r="F54" s="43"/>
      <c r="G54" s="43"/>
      <c r="H54" s="42">
        <v>110</v>
      </c>
      <c r="I54" s="42"/>
      <c r="J54" s="42">
        <f>J46</f>
        <v>0.5</v>
      </c>
      <c r="K54" s="42"/>
      <c r="L54" s="45">
        <f>H54*J54</f>
        <v>55</v>
      </c>
      <c r="M54" s="45"/>
    </row>
    <row r="55" spans="2:13" s="13" customFormat="1" ht="11.25" customHeight="1">
      <c r="B55" s="14">
        <v>3</v>
      </c>
      <c r="C55" s="43" t="s">
        <v>32</v>
      </c>
      <c r="D55" s="43"/>
      <c r="E55" s="43"/>
      <c r="F55" s="43"/>
      <c r="G55" s="43"/>
      <c r="H55" s="42">
        <v>1.8</v>
      </c>
      <c r="I55" s="42"/>
      <c r="J55" s="42">
        <f>E41</f>
        <v>20</v>
      </c>
      <c r="K55" s="42"/>
      <c r="L55" s="45">
        <f>H55*J55</f>
        <v>36</v>
      </c>
      <c r="M55" s="45"/>
    </row>
    <row r="56" spans="2:13" s="13" customFormat="1" ht="11.25" customHeight="1">
      <c r="B56" s="14">
        <v>4</v>
      </c>
      <c r="C56" s="43" t="s">
        <v>28</v>
      </c>
      <c r="D56" s="43"/>
      <c r="E56" s="43"/>
      <c r="F56" s="43"/>
      <c r="G56" s="43"/>
      <c r="H56" s="42">
        <v>14</v>
      </c>
      <c r="I56" s="42"/>
      <c r="J56" s="42">
        <v>2.4E-2</v>
      </c>
      <c r="K56" s="42"/>
      <c r="L56" s="45">
        <f>H56*J56</f>
        <v>0.33600000000000002</v>
      </c>
      <c r="M56" s="45"/>
    </row>
    <row r="57" spans="2:13" s="13" customFormat="1">
      <c r="B57" s="49" t="s">
        <v>29</v>
      </c>
      <c r="C57" s="49"/>
      <c r="D57" s="49"/>
      <c r="E57" s="49"/>
      <c r="F57" s="49"/>
      <c r="G57" s="49"/>
      <c r="H57" s="49"/>
      <c r="I57" s="49"/>
      <c r="J57" s="49"/>
      <c r="K57" s="49"/>
      <c r="L57" s="45">
        <f>SUM(L53:M56)</f>
        <v>244.13600000000002</v>
      </c>
      <c r="M57" s="45"/>
    </row>
    <row r="58" spans="2:13" s="13" customFormat="1"/>
    <row r="59" spans="2:13" s="13" customFormat="1">
      <c r="B59" s="44" t="s">
        <v>163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2:13" s="13" customFormat="1" ht="11.25" customHeight="1">
      <c r="B60" s="18" t="s">
        <v>21</v>
      </c>
      <c r="C60" s="41" t="s">
        <v>22</v>
      </c>
      <c r="D60" s="41"/>
      <c r="E60" s="41"/>
      <c r="F60" s="41"/>
      <c r="G60" s="41"/>
      <c r="H60" s="41" t="s">
        <v>23</v>
      </c>
      <c r="I60" s="41"/>
      <c r="J60" s="41" t="s">
        <v>30</v>
      </c>
      <c r="K60" s="41"/>
      <c r="L60" s="41" t="s">
        <v>24</v>
      </c>
      <c r="M60" s="41"/>
    </row>
    <row r="61" spans="2:13" s="13" customFormat="1" ht="11.25" customHeight="1">
      <c r="B61" s="18">
        <v>1</v>
      </c>
      <c r="C61" s="43" t="s">
        <v>25</v>
      </c>
      <c r="D61" s="43"/>
      <c r="E61" s="43"/>
      <c r="F61" s="43"/>
      <c r="G61" s="43"/>
      <c r="H61" s="42">
        <v>30</v>
      </c>
      <c r="I61" s="42"/>
      <c r="J61" s="42">
        <f>J53</f>
        <v>3.8200000000000003</v>
      </c>
      <c r="K61" s="42"/>
      <c r="L61" s="45">
        <f>H61*J61</f>
        <v>114.60000000000001</v>
      </c>
      <c r="M61" s="45"/>
    </row>
    <row r="62" spans="2:13" s="13" customFormat="1" ht="11.25" customHeight="1">
      <c r="B62" s="18">
        <v>2</v>
      </c>
      <c r="C62" s="43" t="s">
        <v>26</v>
      </c>
      <c r="D62" s="43"/>
      <c r="E62" s="43"/>
      <c r="F62" s="43"/>
      <c r="G62" s="43"/>
      <c r="H62" s="42">
        <v>70</v>
      </c>
      <c r="I62" s="42"/>
      <c r="J62" s="42">
        <f>J54</f>
        <v>0.5</v>
      </c>
      <c r="K62" s="42"/>
      <c r="L62" s="45">
        <f>H62*J62</f>
        <v>35</v>
      </c>
      <c r="M62" s="45"/>
    </row>
    <row r="63" spans="2:13" s="13" customFormat="1" ht="11.25" customHeight="1">
      <c r="B63" s="18">
        <v>4</v>
      </c>
      <c r="C63" s="43" t="s">
        <v>28</v>
      </c>
      <c r="D63" s="43"/>
      <c r="E63" s="43"/>
      <c r="F63" s="43"/>
      <c r="G63" s="43"/>
      <c r="H63" s="42">
        <v>10</v>
      </c>
      <c r="I63" s="42"/>
      <c r="J63" s="42">
        <v>2.4E-2</v>
      </c>
      <c r="K63" s="42"/>
      <c r="L63" s="45">
        <f>H63*J63</f>
        <v>0.24</v>
      </c>
      <c r="M63" s="45"/>
    </row>
    <row r="64" spans="2:13" s="13" customFormat="1">
      <c r="B64" s="49" t="s">
        <v>29</v>
      </c>
      <c r="C64" s="49"/>
      <c r="D64" s="49"/>
      <c r="E64" s="49"/>
      <c r="F64" s="49"/>
      <c r="G64" s="49"/>
      <c r="H64" s="49"/>
      <c r="I64" s="49"/>
      <c r="J64" s="49"/>
      <c r="K64" s="49"/>
      <c r="L64" s="45">
        <f>SUM(L61:M63)</f>
        <v>149.84000000000003</v>
      </c>
      <c r="M64" s="45"/>
    </row>
    <row r="65" spans="1:18" s="13" customFormat="1"/>
    <row r="66" spans="1:18" s="13" customFormat="1">
      <c r="B66" s="44" t="s">
        <v>166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1:18" s="13" customFormat="1" ht="11.25" customHeight="1">
      <c r="B67" s="18" t="s">
        <v>21</v>
      </c>
      <c r="C67" s="41" t="s">
        <v>22</v>
      </c>
      <c r="D67" s="41"/>
      <c r="E67" s="41"/>
      <c r="F67" s="41"/>
      <c r="G67" s="41"/>
      <c r="H67" s="41" t="s">
        <v>23</v>
      </c>
      <c r="I67" s="41"/>
      <c r="J67" s="41" t="s">
        <v>30</v>
      </c>
      <c r="K67" s="41"/>
      <c r="L67" s="41" t="s">
        <v>24</v>
      </c>
      <c r="M67" s="41"/>
    </row>
    <row r="68" spans="1:18" s="13" customFormat="1" ht="11.25" customHeight="1">
      <c r="B68" s="18">
        <v>1</v>
      </c>
      <c r="C68" s="43" t="s">
        <v>25</v>
      </c>
      <c r="D68" s="43"/>
      <c r="E68" s="43"/>
      <c r="F68" s="43"/>
      <c r="G68" s="43"/>
      <c r="H68" s="42">
        <v>0.7</v>
      </c>
      <c r="I68" s="42"/>
      <c r="J68" s="42">
        <f>J61</f>
        <v>3.8200000000000003</v>
      </c>
      <c r="K68" s="42"/>
      <c r="L68" s="42">
        <f>H68*J68</f>
        <v>2.6739999999999999</v>
      </c>
      <c r="M68" s="42"/>
    </row>
    <row r="69" spans="1:18" s="13" customFormat="1" ht="11.25" customHeight="1">
      <c r="B69" s="18">
        <v>2</v>
      </c>
      <c r="C69" s="43" t="s">
        <v>26</v>
      </c>
      <c r="D69" s="43"/>
      <c r="E69" s="43"/>
      <c r="F69" s="43"/>
      <c r="G69" s="43"/>
      <c r="H69" s="42">
        <v>3</v>
      </c>
      <c r="I69" s="42"/>
      <c r="J69" s="42">
        <f>J62</f>
        <v>0.5</v>
      </c>
      <c r="K69" s="42"/>
      <c r="L69" s="42">
        <f>H69*J69</f>
        <v>1.5</v>
      </c>
      <c r="M69" s="42"/>
    </row>
    <row r="70" spans="1:18" s="13" customFormat="1" ht="11.25" customHeight="1">
      <c r="B70" s="18">
        <v>3</v>
      </c>
      <c r="C70" s="43" t="s">
        <v>27</v>
      </c>
      <c r="D70" s="43"/>
      <c r="E70" s="43"/>
      <c r="F70" s="43"/>
      <c r="G70" s="43"/>
      <c r="H70" s="42">
        <v>1.4</v>
      </c>
      <c r="I70" s="42"/>
      <c r="J70" s="42">
        <f>J47</f>
        <v>0.14961111111111111</v>
      </c>
      <c r="K70" s="42"/>
      <c r="L70" s="42">
        <f>H70*J70</f>
        <v>0.20945555555555553</v>
      </c>
      <c r="M70" s="42"/>
    </row>
    <row r="71" spans="1:18" s="13" customFormat="1" ht="11.25" customHeight="1">
      <c r="B71" s="18">
        <v>4</v>
      </c>
      <c r="C71" s="43" t="s">
        <v>28</v>
      </c>
      <c r="D71" s="43"/>
      <c r="E71" s="43"/>
      <c r="F71" s="43"/>
      <c r="G71" s="43"/>
      <c r="H71" s="42">
        <v>0.52</v>
      </c>
      <c r="I71" s="42"/>
      <c r="J71" s="42">
        <v>2.4E-2</v>
      </c>
      <c r="K71" s="42"/>
      <c r="L71" s="42">
        <f>H71*J71</f>
        <v>1.2480000000000002E-2</v>
      </c>
      <c r="M71" s="42"/>
    </row>
    <row r="72" spans="1:18" s="13" customFormat="1">
      <c r="B72" s="46" t="s">
        <v>29</v>
      </c>
      <c r="C72" s="47"/>
      <c r="D72" s="47"/>
      <c r="E72" s="47"/>
      <c r="F72" s="47"/>
      <c r="G72" s="47"/>
      <c r="H72" s="47"/>
      <c r="I72" s="47"/>
      <c r="J72" s="47"/>
      <c r="K72" s="48"/>
      <c r="L72" s="45">
        <f>SUM(L68:M71)</f>
        <v>4.395935555555555</v>
      </c>
      <c r="M72" s="44"/>
    </row>
    <row r="73" spans="1:18" s="13" customForma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0"/>
      <c r="M73" s="21"/>
    </row>
    <row r="74" spans="1:18" s="13" customFormat="1">
      <c r="A74" s="50" t="s">
        <v>33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s="13" customFormat="1">
      <c r="A75" s="51" t="s">
        <v>34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</row>
    <row r="76" spans="1:18" s="13" customFormat="1">
      <c r="B76" s="13" t="s">
        <v>35</v>
      </c>
      <c r="G76" s="13">
        <v>15</v>
      </c>
      <c r="H76" s="13" t="s">
        <v>41</v>
      </c>
      <c r="I76" s="1">
        <v>4</v>
      </c>
      <c r="J76" s="13" t="s">
        <v>42</v>
      </c>
      <c r="K76" s="13" t="s">
        <v>6</v>
      </c>
      <c r="L76" s="13">
        <f t="shared" ref="L76:L81" si="0">G76*I76</f>
        <v>60</v>
      </c>
      <c r="M76" s="13" t="s">
        <v>43</v>
      </c>
    </row>
    <row r="77" spans="1:18" s="13" customFormat="1">
      <c r="B77" s="13" t="s">
        <v>36</v>
      </c>
      <c r="G77" s="13">
        <v>2.2000000000000002</v>
      </c>
      <c r="H77" s="13" t="s">
        <v>41</v>
      </c>
      <c r="I77" s="1">
        <v>5</v>
      </c>
      <c r="J77" s="13" t="s">
        <v>42</v>
      </c>
      <c r="K77" s="13" t="s">
        <v>6</v>
      </c>
      <c r="L77" s="13">
        <f t="shared" si="0"/>
        <v>11</v>
      </c>
      <c r="M77" s="13" t="s">
        <v>43</v>
      </c>
    </row>
    <row r="78" spans="1:18" s="13" customFormat="1">
      <c r="B78" s="13" t="s">
        <v>37</v>
      </c>
      <c r="G78" s="13">
        <v>11</v>
      </c>
      <c r="H78" s="13" t="s">
        <v>41</v>
      </c>
      <c r="I78" s="1">
        <v>6</v>
      </c>
      <c r="J78" s="13" t="s">
        <v>42</v>
      </c>
      <c r="K78" s="13" t="s">
        <v>6</v>
      </c>
      <c r="L78" s="13">
        <f t="shared" si="0"/>
        <v>66</v>
      </c>
      <c r="M78" s="13" t="s">
        <v>43</v>
      </c>
    </row>
    <row r="79" spans="1:18" s="13" customFormat="1">
      <c r="B79" s="13" t="s">
        <v>38</v>
      </c>
      <c r="G79" s="13">
        <v>8</v>
      </c>
      <c r="H79" s="13" t="s">
        <v>41</v>
      </c>
      <c r="I79" s="1">
        <v>1.25</v>
      </c>
      <c r="J79" s="13" t="s">
        <v>42</v>
      </c>
      <c r="K79" s="13" t="s">
        <v>6</v>
      </c>
      <c r="L79" s="13">
        <f t="shared" si="0"/>
        <v>10</v>
      </c>
      <c r="M79" s="13" t="s">
        <v>43</v>
      </c>
    </row>
    <row r="80" spans="1:18" s="13" customFormat="1">
      <c r="B80" s="13" t="s">
        <v>39</v>
      </c>
      <c r="G80" s="13">
        <v>2.2000000000000002</v>
      </c>
      <c r="H80" s="13" t="s">
        <v>41</v>
      </c>
      <c r="I80" s="1">
        <v>2</v>
      </c>
      <c r="J80" s="13" t="s">
        <v>42</v>
      </c>
      <c r="K80" s="13" t="s">
        <v>6</v>
      </c>
      <c r="L80" s="13">
        <f t="shared" si="0"/>
        <v>4.4000000000000004</v>
      </c>
      <c r="M80" s="13" t="s">
        <v>43</v>
      </c>
    </row>
    <row r="81" spans="1:18" s="13" customFormat="1">
      <c r="B81" s="13" t="s">
        <v>40</v>
      </c>
      <c r="G81" s="13">
        <v>4</v>
      </c>
      <c r="H81" s="13" t="s">
        <v>41</v>
      </c>
      <c r="I81" s="1">
        <v>6</v>
      </c>
      <c r="J81" s="13" t="s">
        <v>42</v>
      </c>
      <c r="K81" s="13" t="s">
        <v>6</v>
      </c>
      <c r="L81" s="13">
        <f t="shared" si="0"/>
        <v>24</v>
      </c>
      <c r="M81" s="13" t="s">
        <v>43</v>
      </c>
    </row>
    <row r="82" spans="1:18" s="13" customFormat="1">
      <c r="B82" s="13" t="s">
        <v>139</v>
      </c>
      <c r="G82" s="13">
        <v>3</v>
      </c>
      <c r="H82" s="13" t="s">
        <v>41</v>
      </c>
      <c r="I82" s="13">
        <v>6</v>
      </c>
      <c r="J82" s="13" t="s">
        <v>42</v>
      </c>
      <c r="K82" s="13" t="s">
        <v>6</v>
      </c>
      <c r="L82" s="13">
        <f>G82*I82</f>
        <v>18</v>
      </c>
      <c r="M82" s="13" t="s">
        <v>43</v>
      </c>
    </row>
    <row r="83" spans="1:18" s="13" customFormat="1">
      <c r="L83" s="13">
        <f>SUM(L76:L82)</f>
        <v>193.4</v>
      </c>
      <c r="M83" s="13" t="s">
        <v>43</v>
      </c>
    </row>
    <row r="84" spans="1:18" s="13" customFormat="1">
      <c r="A84" s="52" t="s">
        <v>149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 s="13" customFormat="1">
      <c r="A85" s="52" t="s">
        <v>44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 s="13" customFormat="1">
      <c r="A86" s="13">
        <v>4.29</v>
      </c>
      <c r="B86" s="13" t="s">
        <v>41</v>
      </c>
      <c r="C86" s="13">
        <f>L83</f>
        <v>193.4</v>
      </c>
      <c r="D86" s="13" t="s">
        <v>6</v>
      </c>
      <c r="E86" s="13">
        <f>A86*C86</f>
        <v>829.68600000000004</v>
      </c>
      <c r="F86" s="13" t="s">
        <v>7</v>
      </c>
    </row>
    <row r="87" spans="1:18" s="13" customFormat="1" ht="11.25" customHeight="1">
      <c r="A87" s="53" t="s">
        <v>162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s="13" customFormat="1">
      <c r="A88" s="15" t="s">
        <v>45</v>
      </c>
      <c r="B88" s="15" t="s">
        <v>46</v>
      </c>
      <c r="H88" s="13">
        <f>E86</f>
        <v>829.68600000000004</v>
      </c>
      <c r="I88" s="13" t="s">
        <v>5</v>
      </c>
      <c r="J88" s="13">
        <v>4800</v>
      </c>
      <c r="K88" s="13" t="s">
        <v>6</v>
      </c>
      <c r="L88" s="13">
        <f>H88/J88</f>
        <v>0.17285125000000001</v>
      </c>
      <c r="M88" s="13" t="s">
        <v>7</v>
      </c>
    </row>
    <row r="89" spans="1:18" s="13" customFormat="1">
      <c r="B89" s="16" t="s">
        <v>47</v>
      </c>
      <c r="H89" s="13">
        <f>E86</f>
        <v>829.68600000000004</v>
      </c>
      <c r="I89" s="13" t="s">
        <v>5</v>
      </c>
      <c r="J89" s="13">
        <v>520</v>
      </c>
      <c r="K89" s="13" t="s">
        <v>6</v>
      </c>
      <c r="L89" s="13">
        <f>H89/J89</f>
        <v>1.59555</v>
      </c>
      <c r="M89" s="13" t="s">
        <v>7</v>
      </c>
    </row>
    <row r="90" spans="1:18">
      <c r="B90" s="1" t="s">
        <v>164</v>
      </c>
      <c r="H90" s="1">
        <f>E86</f>
        <v>829.68600000000004</v>
      </c>
      <c r="I90" s="1" t="s">
        <v>5</v>
      </c>
      <c r="J90" s="1">
        <v>800</v>
      </c>
      <c r="K90" s="1" t="s">
        <v>6</v>
      </c>
      <c r="L90" s="13">
        <f t="shared" ref="L90:L91" si="1">H90/J90</f>
        <v>1.0371075000000001</v>
      </c>
      <c r="M90" s="13" t="s">
        <v>7</v>
      </c>
    </row>
    <row r="91" spans="1:18">
      <c r="B91" s="1" t="s">
        <v>165</v>
      </c>
      <c r="H91" s="1">
        <f>E86</f>
        <v>829.68600000000004</v>
      </c>
      <c r="I91" s="1" t="s">
        <v>5</v>
      </c>
      <c r="J91" s="1">
        <v>16000</v>
      </c>
      <c r="K91" s="1" t="s">
        <v>6</v>
      </c>
      <c r="L91" s="13">
        <f t="shared" si="1"/>
        <v>5.1855375000000002E-2</v>
      </c>
      <c r="M91" s="13" t="s">
        <v>7</v>
      </c>
    </row>
    <row r="93" spans="1:18">
      <c r="A93" s="28" t="s">
        <v>48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ht="11.25" customHeight="1">
      <c r="A94" s="37" t="s">
        <v>157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8">
      <c r="A95" s="1">
        <v>40000</v>
      </c>
      <c r="B95" s="1" t="s">
        <v>5</v>
      </c>
      <c r="C95" s="1" t="s">
        <v>135</v>
      </c>
      <c r="D95" s="1" t="s">
        <v>6</v>
      </c>
      <c r="E95" s="1">
        <f>A95/12/23</f>
        <v>144.92753623188406</v>
      </c>
      <c r="F95" s="1" t="s">
        <v>7</v>
      </c>
    </row>
    <row r="96" spans="1:18">
      <c r="A96" s="2" t="s">
        <v>45</v>
      </c>
      <c r="B96" s="2" t="s">
        <v>46</v>
      </c>
      <c r="H96" s="1">
        <f>E95</f>
        <v>144.92753623188406</v>
      </c>
      <c r="I96" s="1" t="s">
        <v>5</v>
      </c>
      <c r="J96" s="1">
        <v>4800</v>
      </c>
      <c r="K96" s="1" t="s">
        <v>6</v>
      </c>
      <c r="L96" s="1">
        <f>H96/J96</f>
        <v>3.0193236714975848E-2</v>
      </c>
      <c r="M96" s="1" t="s">
        <v>7</v>
      </c>
    </row>
    <row r="97" spans="1:18">
      <c r="B97" s="3" t="s">
        <v>47</v>
      </c>
      <c r="H97" s="1">
        <f>E95</f>
        <v>144.92753623188406</v>
      </c>
      <c r="I97" s="1" t="s">
        <v>5</v>
      </c>
      <c r="J97" s="1">
        <v>520</v>
      </c>
      <c r="K97" s="1" t="s">
        <v>6</v>
      </c>
      <c r="L97" s="1">
        <f>H97/J97</f>
        <v>0.27870680044593088</v>
      </c>
      <c r="M97" s="1" t="s">
        <v>7</v>
      </c>
    </row>
    <row r="98" spans="1:18">
      <c r="B98" s="1" t="s">
        <v>164</v>
      </c>
      <c r="H98" s="1">
        <f>E95</f>
        <v>144.92753623188406</v>
      </c>
      <c r="I98" s="1" t="s">
        <v>5</v>
      </c>
      <c r="J98" s="1">
        <v>800</v>
      </c>
      <c r="K98" s="1" t="s">
        <v>6</v>
      </c>
      <c r="L98" s="13">
        <f t="shared" ref="L98:L99" si="2">H98/J98</f>
        <v>0.18115942028985507</v>
      </c>
      <c r="M98" s="1" t="s">
        <v>7</v>
      </c>
    </row>
    <row r="99" spans="1:18">
      <c r="B99" s="1" t="s">
        <v>165</v>
      </c>
      <c r="H99" s="1">
        <f>E95</f>
        <v>144.92753623188406</v>
      </c>
      <c r="I99" s="1" t="s">
        <v>5</v>
      </c>
      <c r="J99" s="1">
        <v>16000</v>
      </c>
      <c r="K99" s="1" t="s">
        <v>6</v>
      </c>
      <c r="L99" s="13">
        <f t="shared" si="2"/>
        <v>9.057971014492754E-3</v>
      </c>
      <c r="M99" s="1" t="s">
        <v>7</v>
      </c>
    </row>
    <row r="101" spans="1:18" s="13" customFormat="1">
      <c r="A101" s="50" t="s">
        <v>50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>
      <c r="A102" s="4" t="s">
        <v>51</v>
      </c>
    </row>
    <row r="103" spans="1:18" ht="11.25" customHeight="1">
      <c r="A103" s="38" t="s">
        <v>151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1:18">
      <c r="A104" s="4" t="s">
        <v>52</v>
      </c>
    </row>
    <row r="105" spans="1:18">
      <c r="A105" s="38" t="s">
        <v>152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1:18">
      <c r="A106" s="4" t="s">
        <v>53</v>
      </c>
    </row>
    <row r="107" spans="1:18">
      <c r="A107" s="38" t="s">
        <v>153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18">
      <c r="A108" s="1">
        <f>A86</f>
        <v>4.29</v>
      </c>
      <c r="B108" s="1" t="s">
        <v>41</v>
      </c>
      <c r="C108" s="1">
        <v>0.4</v>
      </c>
      <c r="D108" s="1" t="s">
        <v>41</v>
      </c>
      <c r="E108" s="1">
        <v>8</v>
      </c>
      <c r="F108" s="1" t="s">
        <v>41</v>
      </c>
      <c r="G108" s="1">
        <v>8</v>
      </c>
      <c r="H108" s="1" t="s">
        <v>6</v>
      </c>
      <c r="I108" s="1">
        <f>A108*C108*E108*G108</f>
        <v>109.82400000000001</v>
      </c>
      <c r="J108" s="1" t="s">
        <v>43</v>
      </c>
    </row>
    <row r="109" spans="1:18">
      <c r="A109" s="1" t="s">
        <v>54</v>
      </c>
      <c r="C109" s="1">
        <v>23</v>
      </c>
      <c r="D109" s="1" t="s">
        <v>41</v>
      </c>
      <c r="E109" s="1">
        <f>I108</f>
        <v>109.82400000000001</v>
      </c>
      <c r="F109" s="1" t="s">
        <v>6</v>
      </c>
      <c r="G109" s="1">
        <f>C109*E109</f>
        <v>2525.9520000000002</v>
      </c>
      <c r="H109" s="1" t="s">
        <v>7</v>
      </c>
    </row>
    <row r="110" spans="1:18">
      <c r="A110" s="2" t="s">
        <v>55</v>
      </c>
      <c r="B110" s="2"/>
    </row>
    <row r="111" spans="1:18">
      <c r="A111" s="1">
        <v>13000</v>
      </c>
      <c r="B111" s="3" t="s">
        <v>10</v>
      </c>
      <c r="C111" s="1">
        <v>1000</v>
      </c>
      <c r="D111" s="1" t="s">
        <v>10</v>
      </c>
      <c r="E111" s="1">
        <f>G109</f>
        <v>2525.9520000000002</v>
      </c>
      <c r="F111" s="1" t="s">
        <v>6</v>
      </c>
      <c r="G111" s="1">
        <f>A111+C111+E111</f>
        <v>16525.952000000001</v>
      </c>
      <c r="H111" s="1" t="s">
        <v>7</v>
      </c>
      <c r="I111" s="1" t="s">
        <v>49</v>
      </c>
      <c r="K111" s="1">
        <f>G111</f>
        <v>16525.952000000001</v>
      </c>
      <c r="L111" s="1" t="s">
        <v>5</v>
      </c>
      <c r="M111" s="1">
        <v>23</v>
      </c>
      <c r="N111" s="1" t="s">
        <v>6</v>
      </c>
      <c r="O111" s="1">
        <f>K111/22</f>
        <v>751.1796363636364</v>
      </c>
      <c r="P111" s="1" t="s">
        <v>7</v>
      </c>
      <c r="Q111" s="1" t="s">
        <v>56</v>
      </c>
    </row>
    <row r="112" spans="1:18">
      <c r="A112" s="2" t="s">
        <v>45</v>
      </c>
      <c r="B112" s="2" t="s">
        <v>46</v>
      </c>
      <c r="H112" s="1">
        <f>O111</f>
        <v>751.1796363636364</v>
      </c>
      <c r="I112" s="1" t="s">
        <v>5</v>
      </c>
      <c r="J112" s="1">
        <v>4800</v>
      </c>
      <c r="K112" s="1" t="s">
        <v>6</v>
      </c>
      <c r="L112" s="1">
        <f>H112/J112</f>
        <v>0.15649575757575759</v>
      </c>
      <c r="M112" s="1" t="s">
        <v>7</v>
      </c>
    </row>
    <row r="113" spans="1:18">
      <c r="B113" s="3" t="s">
        <v>47</v>
      </c>
      <c r="H113" s="1">
        <f>O111</f>
        <v>751.1796363636364</v>
      </c>
      <c r="I113" s="1" t="s">
        <v>5</v>
      </c>
      <c r="J113" s="1">
        <v>520</v>
      </c>
      <c r="K113" s="1" t="s">
        <v>6</v>
      </c>
      <c r="L113" s="1">
        <f>H113/J113</f>
        <v>1.4445762237762239</v>
      </c>
      <c r="M113" s="1" t="s">
        <v>7</v>
      </c>
    </row>
    <row r="114" spans="1:18">
      <c r="B114" s="1" t="s">
        <v>164</v>
      </c>
      <c r="H114" s="1">
        <f>O111</f>
        <v>751.1796363636364</v>
      </c>
      <c r="I114" s="1" t="s">
        <v>5</v>
      </c>
      <c r="J114" s="1">
        <v>800</v>
      </c>
      <c r="K114" s="1" t="s">
        <v>6</v>
      </c>
      <c r="L114" s="13">
        <f t="shared" ref="L114:L115" si="3">H114/J114</f>
        <v>0.93897454545454551</v>
      </c>
      <c r="M114" s="1" t="s">
        <v>7</v>
      </c>
    </row>
    <row r="115" spans="1:18">
      <c r="B115" s="1" t="s">
        <v>165</v>
      </c>
      <c r="H115" s="1">
        <f>O111</f>
        <v>751.1796363636364</v>
      </c>
      <c r="I115" s="1" t="s">
        <v>5</v>
      </c>
      <c r="J115" s="1">
        <v>16000</v>
      </c>
      <c r="K115" s="1" t="s">
        <v>6</v>
      </c>
      <c r="L115" s="13">
        <f t="shared" si="3"/>
        <v>4.6948727272727274E-2</v>
      </c>
      <c r="M115" s="1" t="s">
        <v>7</v>
      </c>
    </row>
    <row r="117" spans="1:18">
      <c r="A117" s="28" t="s">
        <v>57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>
      <c r="A118" s="4" t="s">
        <v>58</v>
      </c>
    </row>
    <row r="119" spans="1:18">
      <c r="A119" s="38" t="s">
        <v>158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>
      <c r="A120" s="1">
        <v>380</v>
      </c>
      <c r="B120" s="1" t="s">
        <v>41</v>
      </c>
      <c r="C120" s="1">
        <v>6</v>
      </c>
      <c r="D120" s="1" t="s">
        <v>6</v>
      </c>
      <c r="E120" s="1" t="s">
        <v>41</v>
      </c>
      <c r="F120" s="1">
        <v>23</v>
      </c>
      <c r="G120" s="1" t="s">
        <v>6</v>
      </c>
      <c r="H120" s="1">
        <f>A120*C120*F120</f>
        <v>52440</v>
      </c>
      <c r="I120" s="1" t="s">
        <v>7</v>
      </c>
      <c r="J120" s="1" t="s">
        <v>49</v>
      </c>
    </row>
    <row r="121" spans="1:18">
      <c r="A121" s="4" t="s">
        <v>136</v>
      </c>
    </row>
    <row r="122" spans="1:18">
      <c r="A122" s="38" t="s">
        <v>159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>
      <c r="A123" s="1">
        <v>450</v>
      </c>
      <c r="B123" s="1" t="s">
        <v>41</v>
      </c>
      <c r="C123" s="1">
        <v>6</v>
      </c>
      <c r="D123" s="1" t="s">
        <v>6</v>
      </c>
      <c r="E123" s="1" t="s">
        <v>41</v>
      </c>
      <c r="F123" s="1">
        <v>23</v>
      </c>
      <c r="G123" s="1" t="s">
        <v>6</v>
      </c>
      <c r="H123" s="1">
        <f>A123*C123*F123</f>
        <v>62100</v>
      </c>
      <c r="I123" s="1" t="s">
        <v>7</v>
      </c>
      <c r="J123" s="1" t="s">
        <v>49</v>
      </c>
    </row>
    <row r="124" spans="1:18">
      <c r="A124" s="4" t="s">
        <v>137</v>
      </c>
    </row>
    <row r="125" spans="1:18">
      <c r="A125" s="38" t="s">
        <v>59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8">
      <c r="A126" s="1">
        <f>A108</f>
        <v>4.29</v>
      </c>
      <c r="B126" s="1" t="s">
        <v>41</v>
      </c>
      <c r="C126" s="1">
        <v>7</v>
      </c>
      <c r="D126" s="1" t="s">
        <v>41</v>
      </c>
      <c r="E126" s="1">
        <v>6</v>
      </c>
      <c r="F126" s="1" t="s">
        <v>41</v>
      </c>
      <c r="G126" s="1">
        <v>23</v>
      </c>
      <c r="H126" s="1" t="s">
        <v>6</v>
      </c>
      <c r="I126" s="1">
        <f>A126*C126*E126*G126</f>
        <v>4144.1400000000003</v>
      </c>
      <c r="J126" s="1" t="s">
        <v>7</v>
      </c>
      <c r="K126" s="1" t="s">
        <v>49</v>
      </c>
    </row>
    <row r="127" spans="1:18" s="13" customFormat="1">
      <c r="A127" s="17" t="s">
        <v>138</v>
      </c>
    </row>
    <row r="128" spans="1:18" s="13" customFormat="1">
      <c r="A128" s="52" t="s">
        <v>161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</row>
    <row r="129" spans="1:18" s="13" customFormat="1">
      <c r="A129" s="52" t="s">
        <v>160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1:18" s="13" customFormat="1">
      <c r="A130" s="13">
        <v>18</v>
      </c>
      <c r="B130" s="13" t="s">
        <v>41</v>
      </c>
      <c r="C130" s="13">
        <v>7</v>
      </c>
      <c r="D130" s="13" t="s">
        <v>6</v>
      </c>
      <c r="E130" s="13">
        <f>A130*C130</f>
        <v>126</v>
      </c>
    </row>
    <row r="131" spans="1:18" s="13" customFormat="1">
      <c r="A131" s="13">
        <v>10</v>
      </c>
      <c r="B131" s="13" t="s">
        <v>41</v>
      </c>
      <c r="C131" s="13">
        <v>7</v>
      </c>
      <c r="D131" s="13" t="s">
        <v>6</v>
      </c>
      <c r="E131" s="13">
        <f>A131*C131</f>
        <v>70</v>
      </c>
    </row>
    <row r="132" spans="1:18" s="13" customFormat="1">
      <c r="A132" s="13">
        <f>E130</f>
        <v>126</v>
      </c>
      <c r="B132" s="13" t="s">
        <v>10</v>
      </c>
      <c r="C132" s="13">
        <f>E131</f>
        <v>70</v>
      </c>
      <c r="D132" s="13" t="s">
        <v>6</v>
      </c>
      <c r="E132" s="13">
        <f>A132+C132</f>
        <v>196</v>
      </c>
      <c r="F132" s="13" t="s">
        <v>41</v>
      </c>
      <c r="G132" s="13">
        <f>A108</f>
        <v>4.29</v>
      </c>
      <c r="H132" s="13" t="s">
        <v>41</v>
      </c>
      <c r="I132" s="13">
        <v>23</v>
      </c>
      <c r="J132" s="13" t="s">
        <v>6</v>
      </c>
      <c r="K132" s="13">
        <f>E132*G132*I132</f>
        <v>19339.32</v>
      </c>
      <c r="L132" s="13" t="s">
        <v>7</v>
      </c>
      <c r="M132" s="13" t="s">
        <v>49</v>
      </c>
    </row>
    <row r="133" spans="1:18">
      <c r="A133" s="2" t="s">
        <v>60</v>
      </c>
    </row>
    <row r="134" spans="1:18">
      <c r="A134" s="1">
        <f>H120</f>
        <v>52440</v>
      </c>
      <c r="B134" s="1" t="s">
        <v>10</v>
      </c>
      <c r="C134" s="1">
        <f>I126</f>
        <v>4144.1400000000003</v>
      </c>
      <c r="D134" s="1" t="s">
        <v>10</v>
      </c>
      <c r="E134" s="1">
        <f>K132</f>
        <v>19339.32</v>
      </c>
      <c r="F134" s="1" t="s">
        <v>10</v>
      </c>
      <c r="G134" s="1">
        <f>H123</f>
        <v>62100</v>
      </c>
      <c r="H134" s="1" t="s">
        <v>6</v>
      </c>
      <c r="I134" s="1">
        <f>A134+C134+E134+G134</f>
        <v>138023.46</v>
      </c>
      <c r="J134" s="1" t="s">
        <v>5</v>
      </c>
      <c r="K134" s="1">
        <v>23</v>
      </c>
      <c r="L134" s="1" t="s">
        <v>6</v>
      </c>
      <c r="M134" s="1">
        <f>I134/K134</f>
        <v>6001.0199999999995</v>
      </c>
      <c r="N134" s="1" t="s">
        <v>7</v>
      </c>
      <c r="O134" s="1" t="s">
        <v>49</v>
      </c>
    </row>
    <row r="135" spans="1:18">
      <c r="A135" s="2" t="s">
        <v>45</v>
      </c>
      <c r="B135" s="2" t="s">
        <v>46</v>
      </c>
      <c r="H135" s="1">
        <f>M134</f>
        <v>6001.0199999999995</v>
      </c>
      <c r="I135" s="1" t="s">
        <v>5</v>
      </c>
      <c r="J135" s="1">
        <v>4800</v>
      </c>
      <c r="K135" s="1" t="s">
        <v>6</v>
      </c>
      <c r="L135" s="1">
        <f>H135/J135</f>
        <v>1.2502124999999999</v>
      </c>
      <c r="M135" s="1" t="s">
        <v>7</v>
      </c>
    </row>
    <row r="136" spans="1:18">
      <c r="B136" s="3" t="s">
        <v>47</v>
      </c>
      <c r="H136" s="1">
        <f>M134</f>
        <v>6001.0199999999995</v>
      </c>
      <c r="I136" s="1" t="s">
        <v>5</v>
      </c>
      <c r="J136" s="1">
        <v>520</v>
      </c>
      <c r="K136" s="1" t="s">
        <v>6</v>
      </c>
      <c r="L136" s="1">
        <f>H136/J136</f>
        <v>11.540423076923076</v>
      </c>
      <c r="M136" s="1" t="s">
        <v>7</v>
      </c>
    </row>
    <row r="137" spans="1:18">
      <c r="B137" s="1" t="s">
        <v>164</v>
      </c>
      <c r="H137" s="1">
        <f>M134</f>
        <v>6001.0199999999995</v>
      </c>
      <c r="I137" s="1" t="s">
        <v>5</v>
      </c>
      <c r="J137" s="1">
        <v>800</v>
      </c>
      <c r="K137" s="1" t="s">
        <v>6</v>
      </c>
      <c r="L137" s="13">
        <f t="shared" ref="L137:L138" si="4">H137/J137</f>
        <v>7.5012749999999997</v>
      </c>
      <c r="M137" s="1" t="s">
        <v>7</v>
      </c>
    </row>
    <row r="138" spans="1:18">
      <c r="B138" s="1" t="s">
        <v>165</v>
      </c>
      <c r="H138" s="1">
        <f>M134</f>
        <v>6001.0199999999995</v>
      </c>
      <c r="I138" s="1" t="s">
        <v>5</v>
      </c>
      <c r="J138" s="1">
        <v>16000</v>
      </c>
      <c r="K138" s="1" t="s">
        <v>6</v>
      </c>
      <c r="L138" s="13">
        <f t="shared" si="4"/>
        <v>0.37506374999999997</v>
      </c>
      <c r="M138" s="1" t="s">
        <v>7</v>
      </c>
    </row>
    <row r="140" spans="1:18">
      <c r="A140" s="28" t="s">
        <v>61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>
      <c r="A141" s="4" t="s">
        <v>62</v>
      </c>
    </row>
    <row r="142" spans="1:18">
      <c r="A142" s="1" t="s">
        <v>63</v>
      </c>
      <c r="D142" s="1">
        <v>16</v>
      </c>
      <c r="E142" s="1" t="s">
        <v>41</v>
      </c>
      <c r="F142" s="1">
        <v>450</v>
      </c>
      <c r="G142" s="1" t="s">
        <v>6</v>
      </c>
      <c r="H142" s="1">
        <f>D142*F142</f>
        <v>7200</v>
      </c>
    </row>
    <row r="143" spans="1:18">
      <c r="A143" s="1" t="s">
        <v>64</v>
      </c>
      <c r="D143" s="1">
        <v>8</v>
      </c>
      <c r="E143" s="1" t="s">
        <v>41</v>
      </c>
      <c r="F143" s="1">
        <v>700</v>
      </c>
      <c r="G143" s="1" t="s">
        <v>6</v>
      </c>
      <c r="H143" s="1">
        <f>D143*F143</f>
        <v>5600</v>
      </c>
    </row>
    <row r="144" spans="1:18">
      <c r="A144" s="1" t="s">
        <v>65</v>
      </c>
      <c r="D144" s="1">
        <v>8</v>
      </c>
      <c r="E144" s="1" t="s">
        <v>41</v>
      </c>
      <c r="F144" s="1">
        <v>600</v>
      </c>
      <c r="G144" s="1" t="s">
        <v>6</v>
      </c>
      <c r="H144" s="1">
        <f>D144*F144</f>
        <v>4800</v>
      </c>
    </row>
    <row r="145" spans="1:14">
      <c r="A145" s="1" t="s">
        <v>66</v>
      </c>
      <c r="D145" s="1">
        <v>600</v>
      </c>
      <c r="E145" s="1" t="s">
        <v>41</v>
      </c>
      <c r="F145" s="1">
        <v>25</v>
      </c>
      <c r="G145" s="1" t="s">
        <v>6</v>
      </c>
      <c r="H145" s="1">
        <f>D145*F145</f>
        <v>15000</v>
      </c>
    </row>
    <row r="146" spans="1:14">
      <c r="G146" s="1" t="s">
        <v>29</v>
      </c>
      <c r="H146" s="1">
        <f>SUM(H142:H145)</f>
        <v>32600</v>
      </c>
    </row>
    <row r="147" spans="1:14">
      <c r="E147" s="2" t="s">
        <v>67</v>
      </c>
      <c r="H147" s="1">
        <f>H146</f>
        <v>32600</v>
      </c>
      <c r="I147" s="1" t="s">
        <v>5</v>
      </c>
      <c r="J147" s="1">
        <v>12</v>
      </c>
      <c r="K147" s="1" t="s">
        <v>6</v>
      </c>
      <c r="L147" s="1">
        <f>H147/J147</f>
        <v>2716.6666666666665</v>
      </c>
      <c r="M147" s="1" t="s">
        <v>7</v>
      </c>
      <c r="N147" s="1" t="s">
        <v>49</v>
      </c>
    </row>
    <row r="148" spans="1:14">
      <c r="A148" s="4" t="s">
        <v>68</v>
      </c>
    </row>
    <row r="149" spans="1:14">
      <c r="A149" s="1" t="s">
        <v>69</v>
      </c>
      <c r="D149" s="1">
        <v>8</v>
      </c>
      <c r="E149" s="1" t="s">
        <v>41</v>
      </c>
      <c r="F149" s="1">
        <v>200</v>
      </c>
      <c r="G149" s="1" t="s">
        <v>6</v>
      </c>
      <c r="H149" s="1">
        <f>D149*F149</f>
        <v>1600</v>
      </c>
    </row>
    <row r="150" spans="1:14">
      <c r="A150" s="1" t="s">
        <v>70</v>
      </c>
      <c r="D150" s="1">
        <v>16</v>
      </c>
      <c r="E150" s="1" t="s">
        <v>41</v>
      </c>
      <c r="F150" s="1">
        <v>80</v>
      </c>
      <c r="G150" s="1" t="s">
        <v>6</v>
      </c>
      <c r="H150" s="1">
        <f>D150*F150</f>
        <v>1280</v>
      </c>
    </row>
    <row r="151" spans="1:14">
      <c r="A151" s="1" t="s">
        <v>71</v>
      </c>
      <c r="D151" s="1">
        <v>4</v>
      </c>
      <c r="E151" s="1" t="s">
        <v>41</v>
      </c>
      <c r="F151" s="1">
        <v>160</v>
      </c>
      <c r="G151" s="1" t="s">
        <v>6</v>
      </c>
      <c r="H151" s="1">
        <f>D151*F151</f>
        <v>640</v>
      </c>
    </row>
    <row r="152" spans="1:14">
      <c r="A152" s="1" t="s">
        <v>72</v>
      </c>
      <c r="D152" s="1">
        <v>1</v>
      </c>
      <c r="E152" s="1" t="s">
        <v>41</v>
      </c>
      <c r="F152" s="1">
        <v>500</v>
      </c>
      <c r="G152" s="1" t="s">
        <v>6</v>
      </c>
      <c r="H152" s="1">
        <f>D152*F152</f>
        <v>500</v>
      </c>
    </row>
    <row r="153" spans="1:14">
      <c r="A153" s="1" t="s">
        <v>73</v>
      </c>
      <c r="D153" s="1">
        <v>3</v>
      </c>
      <c r="E153" s="1" t="s">
        <v>41</v>
      </c>
      <c r="F153" s="1">
        <v>80</v>
      </c>
      <c r="G153" s="1" t="s">
        <v>6</v>
      </c>
      <c r="H153" s="1">
        <f>D153*F153</f>
        <v>240</v>
      </c>
    </row>
    <row r="154" spans="1:14">
      <c r="G154" s="1" t="s">
        <v>29</v>
      </c>
      <c r="H154" s="1">
        <f>SUM(H149:H153)</f>
        <v>4260</v>
      </c>
    </row>
    <row r="155" spans="1:14">
      <c r="E155" s="2" t="s">
        <v>67</v>
      </c>
      <c r="H155" s="1">
        <f>H154</f>
        <v>4260</v>
      </c>
      <c r="I155" s="1" t="s">
        <v>5</v>
      </c>
      <c r="J155" s="1">
        <v>12</v>
      </c>
      <c r="K155" s="1" t="s">
        <v>6</v>
      </c>
      <c r="L155" s="1">
        <f>H155/J155</f>
        <v>355</v>
      </c>
      <c r="M155" s="1" t="s">
        <v>7</v>
      </c>
      <c r="N155" s="1" t="s">
        <v>49</v>
      </c>
    </row>
    <row r="156" spans="1:14">
      <c r="A156" s="4" t="s">
        <v>74</v>
      </c>
    </row>
    <row r="157" spans="1:14">
      <c r="A157" s="1" t="s">
        <v>75</v>
      </c>
      <c r="D157" s="1">
        <v>250</v>
      </c>
    </row>
    <row r="158" spans="1:14">
      <c r="A158" s="1" t="s">
        <v>76</v>
      </c>
      <c r="D158" s="1">
        <v>2000</v>
      </c>
    </row>
    <row r="159" spans="1:14">
      <c r="C159" s="1" t="s">
        <v>29</v>
      </c>
      <c r="D159" s="1">
        <f>SUM(D157:D158)</f>
        <v>2250</v>
      </c>
    </row>
    <row r="160" spans="1:14">
      <c r="A160" s="4" t="s">
        <v>77</v>
      </c>
    </row>
    <row r="161" spans="1:16">
      <c r="A161" s="1" t="s">
        <v>78</v>
      </c>
      <c r="D161" s="1">
        <v>8</v>
      </c>
      <c r="E161" s="1" t="s">
        <v>41</v>
      </c>
      <c r="F161" s="1">
        <v>120</v>
      </c>
      <c r="G161" s="1" t="s">
        <v>6</v>
      </c>
      <c r="H161" s="1">
        <f>D161*F161</f>
        <v>960</v>
      </c>
    </row>
    <row r="162" spans="1:16">
      <c r="A162" s="1" t="s">
        <v>79</v>
      </c>
      <c r="D162" s="1">
        <v>18</v>
      </c>
      <c r="E162" s="1" t="s">
        <v>41</v>
      </c>
      <c r="F162" s="1">
        <v>70</v>
      </c>
      <c r="G162" s="1" t="s">
        <v>6</v>
      </c>
      <c r="H162" s="1">
        <f>D162*F162</f>
        <v>1260</v>
      </c>
    </row>
    <row r="163" spans="1:16">
      <c r="A163" s="1" t="s">
        <v>80</v>
      </c>
      <c r="D163" s="1">
        <v>1</v>
      </c>
      <c r="E163" s="1" t="s">
        <v>41</v>
      </c>
      <c r="F163" s="1">
        <v>600</v>
      </c>
      <c r="G163" s="1" t="s">
        <v>6</v>
      </c>
      <c r="H163" s="1">
        <f>D163*F163</f>
        <v>600</v>
      </c>
    </row>
    <row r="164" spans="1:16">
      <c r="G164" s="1" t="s">
        <v>29</v>
      </c>
      <c r="H164" s="1">
        <f>SUM(H161:H163)</f>
        <v>2820</v>
      </c>
    </row>
    <row r="165" spans="1:16">
      <c r="E165" s="2" t="s">
        <v>67</v>
      </c>
      <c r="H165" s="1">
        <f>H164</f>
        <v>2820</v>
      </c>
      <c r="I165" s="1" t="s">
        <v>5</v>
      </c>
      <c r="J165" s="1">
        <v>12</v>
      </c>
      <c r="K165" s="1" t="s">
        <v>6</v>
      </c>
      <c r="L165" s="1">
        <f>H165/J165</f>
        <v>235</v>
      </c>
      <c r="M165" s="1" t="s">
        <v>7</v>
      </c>
      <c r="N165" s="1" t="s">
        <v>49</v>
      </c>
    </row>
    <row r="166" spans="1:16">
      <c r="A166" s="4" t="s">
        <v>81</v>
      </c>
    </row>
    <row r="167" spans="1:16">
      <c r="D167" s="1">
        <v>2000</v>
      </c>
      <c r="E167" s="1" t="s">
        <v>7</v>
      </c>
      <c r="F167" s="1" t="s">
        <v>49</v>
      </c>
    </row>
    <row r="168" spans="1:16">
      <c r="A168" s="4" t="s">
        <v>82</v>
      </c>
    </row>
    <row r="169" spans="1:16">
      <c r="D169" s="1">
        <v>20000</v>
      </c>
      <c r="E169" s="1" t="s">
        <v>7</v>
      </c>
      <c r="F169" s="1" t="s">
        <v>49</v>
      </c>
    </row>
    <row r="170" spans="1:16">
      <c r="A170" s="2" t="s">
        <v>83</v>
      </c>
    </row>
    <row r="171" spans="1:16">
      <c r="A171" s="1">
        <f>L147</f>
        <v>2716.6666666666665</v>
      </c>
      <c r="B171" s="1" t="s">
        <v>10</v>
      </c>
      <c r="C171" s="1">
        <f>L155</f>
        <v>355</v>
      </c>
      <c r="D171" s="1" t="s">
        <v>10</v>
      </c>
      <c r="E171" s="1">
        <f>L165</f>
        <v>235</v>
      </c>
      <c r="F171" s="1" t="s">
        <v>10</v>
      </c>
      <c r="G171" s="1">
        <f>D167</f>
        <v>2000</v>
      </c>
      <c r="H171" s="1" t="s">
        <v>10</v>
      </c>
      <c r="I171" s="1">
        <f>D169</f>
        <v>20000</v>
      </c>
      <c r="J171" s="1" t="s">
        <v>6</v>
      </c>
      <c r="K171" s="1">
        <f>A171+C171+E171+G171+I171</f>
        <v>25306.666666666664</v>
      </c>
      <c r="L171" s="1" t="s">
        <v>5</v>
      </c>
      <c r="M171" s="1">
        <v>23</v>
      </c>
      <c r="N171" s="1" t="s">
        <v>6</v>
      </c>
      <c r="O171" s="1">
        <f>K171/22</f>
        <v>1150.3030303030303</v>
      </c>
      <c r="P171" s="1" t="s">
        <v>7</v>
      </c>
    </row>
    <row r="172" spans="1:16">
      <c r="A172" s="2" t="s">
        <v>45</v>
      </c>
      <c r="B172" s="2" t="s">
        <v>46</v>
      </c>
      <c r="H172" s="1">
        <f>O171</f>
        <v>1150.3030303030303</v>
      </c>
      <c r="I172" s="1" t="s">
        <v>5</v>
      </c>
      <c r="J172" s="1">
        <v>4800</v>
      </c>
      <c r="K172" s="1" t="s">
        <v>6</v>
      </c>
      <c r="L172" s="1">
        <f>H172/J172</f>
        <v>0.23964646464646464</v>
      </c>
      <c r="M172" s="1" t="s">
        <v>7</v>
      </c>
    </row>
    <row r="173" spans="1:16">
      <c r="B173" s="3" t="s">
        <v>47</v>
      </c>
      <c r="H173" s="1">
        <f>O171</f>
        <v>1150.3030303030303</v>
      </c>
      <c r="I173" s="1" t="s">
        <v>5</v>
      </c>
      <c r="J173" s="1">
        <v>520</v>
      </c>
      <c r="K173" s="1" t="s">
        <v>6</v>
      </c>
      <c r="L173" s="1">
        <f>H173/J173</f>
        <v>2.2121212121212119</v>
      </c>
      <c r="M173" s="1" t="s">
        <v>7</v>
      </c>
    </row>
    <row r="174" spans="1:16">
      <c r="B174" s="1" t="s">
        <v>164</v>
      </c>
      <c r="H174" s="1">
        <f>O171</f>
        <v>1150.3030303030303</v>
      </c>
      <c r="I174" s="1" t="s">
        <v>5</v>
      </c>
      <c r="J174" s="1">
        <v>800</v>
      </c>
      <c r="K174" s="1" t="s">
        <v>6</v>
      </c>
      <c r="L174" s="13">
        <f t="shared" ref="L174:L175" si="5">H174/J174</f>
        <v>1.4378787878787878</v>
      </c>
      <c r="M174" s="1" t="s">
        <v>7</v>
      </c>
    </row>
    <row r="175" spans="1:16">
      <c r="B175" s="1" t="s">
        <v>165</v>
      </c>
      <c r="H175" s="1">
        <f>O171</f>
        <v>1150.3030303030303</v>
      </c>
      <c r="I175" s="1" t="s">
        <v>5</v>
      </c>
      <c r="J175" s="1">
        <v>16000</v>
      </c>
      <c r="K175" s="1" t="s">
        <v>6</v>
      </c>
      <c r="L175" s="13">
        <f t="shared" si="5"/>
        <v>7.1893939393939385E-2</v>
      </c>
      <c r="M175" s="1" t="s">
        <v>7</v>
      </c>
    </row>
    <row r="177" spans="1:18">
      <c r="A177" s="28" t="s">
        <v>84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1:1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>
      <c r="B179" s="7" t="s">
        <v>21</v>
      </c>
      <c r="C179" s="24" t="s">
        <v>85</v>
      </c>
      <c r="D179" s="24"/>
      <c r="E179" s="24"/>
      <c r="F179" s="24"/>
      <c r="G179" s="24"/>
      <c r="H179" s="24" t="s">
        <v>91</v>
      </c>
      <c r="I179" s="24"/>
      <c r="J179" s="24" t="s">
        <v>93</v>
      </c>
      <c r="K179" s="24"/>
      <c r="L179" s="24" t="s">
        <v>92</v>
      </c>
      <c r="M179" s="24"/>
    </row>
    <row r="180" spans="1:18">
      <c r="B180" s="7">
        <v>1</v>
      </c>
      <c r="C180" s="22" t="s">
        <v>86</v>
      </c>
      <c r="D180" s="22"/>
      <c r="E180" s="22"/>
      <c r="F180" s="22"/>
      <c r="G180" s="22"/>
      <c r="H180" s="24">
        <v>1</v>
      </c>
      <c r="I180" s="24"/>
      <c r="J180" s="25">
        <v>30000</v>
      </c>
      <c r="K180" s="24"/>
      <c r="L180" s="26">
        <f>J180*H180</f>
        <v>30000</v>
      </c>
      <c r="M180" s="26"/>
    </row>
    <row r="181" spans="1:18">
      <c r="B181" s="7">
        <v>2</v>
      </c>
      <c r="C181" s="22" t="s">
        <v>87</v>
      </c>
      <c r="D181" s="22"/>
      <c r="E181" s="22"/>
      <c r="F181" s="22"/>
      <c r="G181" s="22"/>
      <c r="H181" s="24">
        <v>1</v>
      </c>
      <c r="I181" s="24"/>
      <c r="J181" s="25">
        <v>25000</v>
      </c>
      <c r="K181" s="24"/>
      <c r="L181" s="26">
        <f>J181*H181</f>
        <v>25000</v>
      </c>
      <c r="M181" s="26"/>
    </row>
    <row r="182" spans="1:18">
      <c r="B182" s="7">
        <v>3</v>
      </c>
      <c r="C182" s="22" t="s">
        <v>88</v>
      </c>
      <c r="D182" s="22"/>
      <c r="E182" s="22"/>
      <c r="F182" s="22"/>
      <c r="G182" s="22"/>
      <c r="H182" s="24">
        <v>1</v>
      </c>
      <c r="I182" s="24"/>
      <c r="J182" s="25">
        <v>23000</v>
      </c>
      <c r="K182" s="24"/>
      <c r="L182" s="26">
        <f>J182*H182</f>
        <v>23000</v>
      </c>
      <c r="M182" s="26"/>
    </row>
    <row r="183" spans="1:18">
      <c r="B183" s="7">
        <v>4</v>
      </c>
      <c r="C183" s="22" t="s">
        <v>89</v>
      </c>
      <c r="D183" s="22"/>
      <c r="E183" s="22"/>
      <c r="F183" s="22"/>
      <c r="G183" s="22"/>
      <c r="H183" s="24">
        <v>1</v>
      </c>
      <c r="I183" s="24"/>
      <c r="J183" s="25">
        <v>23000</v>
      </c>
      <c r="K183" s="24"/>
      <c r="L183" s="26">
        <f>J183*H183</f>
        <v>23000</v>
      </c>
      <c r="M183" s="26"/>
    </row>
    <row r="184" spans="1:18">
      <c r="B184" s="7">
        <v>5</v>
      </c>
      <c r="C184" s="22" t="s">
        <v>90</v>
      </c>
      <c r="D184" s="22"/>
      <c r="E184" s="22"/>
      <c r="F184" s="22"/>
      <c r="G184" s="22"/>
      <c r="H184" s="24">
        <v>5</v>
      </c>
      <c r="I184" s="24"/>
      <c r="J184" s="25">
        <v>20000</v>
      </c>
      <c r="K184" s="24"/>
      <c r="L184" s="26">
        <f>J184*H184</f>
        <v>100000</v>
      </c>
      <c r="M184" s="26"/>
    </row>
    <row r="185" spans="1:18">
      <c r="B185" s="54" t="s">
        <v>29</v>
      </c>
      <c r="C185" s="54"/>
      <c r="D185" s="54"/>
      <c r="E185" s="54"/>
      <c r="F185" s="54"/>
      <c r="G185" s="54"/>
      <c r="H185" s="54"/>
      <c r="I185" s="54"/>
      <c r="J185" s="54"/>
      <c r="K185" s="54"/>
      <c r="L185" s="26">
        <f>SUM(L180:M184)</f>
        <v>201000</v>
      </c>
      <c r="M185" s="24"/>
    </row>
    <row r="186" spans="1:18">
      <c r="A186" s="2" t="s">
        <v>94</v>
      </c>
      <c r="F186" s="55">
        <f>L185</f>
        <v>201000</v>
      </c>
      <c r="G186" s="55"/>
      <c r="H186" s="1" t="s">
        <v>5</v>
      </c>
      <c r="I186" s="1">
        <v>23</v>
      </c>
      <c r="J186" s="1" t="s">
        <v>6</v>
      </c>
      <c r="K186" s="1">
        <f>F186/I186</f>
        <v>8739.1304347826081</v>
      </c>
      <c r="L186" s="1" t="s">
        <v>7</v>
      </c>
      <c r="M186" s="1" t="s">
        <v>49</v>
      </c>
    </row>
    <row r="187" spans="1:18">
      <c r="A187" s="2" t="s">
        <v>45</v>
      </c>
      <c r="B187" s="2" t="s">
        <v>46</v>
      </c>
      <c r="H187" s="1">
        <f>K186</f>
        <v>8739.1304347826081</v>
      </c>
      <c r="I187" s="1" t="s">
        <v>5</v>
      </c>
      <c r="J187" s="1">
        <v>4800</v>
      </c>
      <c r="K187" s="1" t="s">
        <v>6</v>
      </c>
      <c r="L187" s="1">
        <f>H187/J187</f>
        <v>1.8206521739130432</v>
      </c>
      <c r="M187" s="1" t="s">
        <v>7</v>
      </c>
    </row>
    <row r="188" spans="1:18">
      <c r="B188" s="3" t="s">
        <v>47</v>
      </c>
      <c r="H188" s="1">
        <f>K186</f>
        <v>8739.1304347826081</v>
      </c>
      <c r="I188" s="1" t="s">
        <v>5</v>
      </c>
      <c r="J188" s="1">
        <v>520</v>
      </c>
      <c r="K188" s="1" t="s">
        <v>6</v>
      </c>
      <c r="L188" s="1">
        <f>H188/J188</f>
        <v>16.80602006688963</v>
      </c>
      <c r="M188" s="1" t="s">
        <v>7</v>
      </c>
    </row>
    <row r="189" spans="1:18">
      <c r="B189" s="1" t="s">
        <v>164</v>
      </c>
      <c r="H189" s="1">
        <f>K186</f>
        <v>8739.1304347826081</v>
      </c>
      <c r="I189" s="1" t="s">
        <v>5</v>
      </c>
      <c r="J189" s="1">
        <v>800</v>
      </c>
      <c r="K189" s="1" t="s">
        <v>6</v>
      </c>
      <c r="L189" s="13">
        <f t="shared" ref="L189:L190" si="6">H189/J189</f>
        <v>10.92391304347826</v>
      </c>
      <c r="M189" s="1" t="s">
        <v>7</v>
      </c>
    </row>
    <row r="190" spans="1:18">
      <c r="B190" s="1" t="s">
        <v>165</v>
      </c>
      <c r="H190" s="1">
        <f>K186</f>
        <v>8739.1304347826081</v>
      </c>
      <c r="I190" s="1" t="s">
        <v>5</v>
      </c>
      <c r="J190" s="1">
        <v>16000</v>
      </c>
      <c r="K190" s="1" t="s">
        <v>6</v>
      </c>
      <c r="L190" s="13">
        <f t="shared" si="6"/>
        <v>0.54619565217391297</v>
      </c>
      <c r="M190" s="1" t="s">
        <v>7</v>
      </c>
    </row>
    <row r="192" spans="1:18">
      <c r="A192" s="28" t="s">
        <v>155</v>
      </c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</row>
    <row r="194" spans="2:13">
      <c r="B194" s="7" t="s">
        <v>21</v>
      </c>
      <c r="C194" s="24" t="s">
        <v>95</v>
      </c>
      <c r="D194" s="24"/>
      <c r="E194" s="24"/>
      <c r="F194" s="24"/>
      <c r="G194" s="24"/>
      <c r="H194" s="24" t="s">
        <v>91</v>
      </c>
      <c r="I194" s="24"/>
      <c r="J194" s="24" t="s">
        <v>96</v>
      </c>
      <c r="K194" s="24"/>
      <c r="L194" s="24" t="s">
        <v>92</v>
      </c>
      <c r="M194" s="24"/>
    </row>
    <row r="195" spans="2:13">
      <c r="B195" s="58" t="s">
        <v>97</v>
      </c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60"/>
    </row>
    <row r="196" spans="2:13">
      <c r="B196" s="7">
        <v>1</v>
      </c>
      <c r="C196" s="22" t="s">
        <v>156</v>
      </c>
      <c r="D196" s="22"/>
      <c r="E196" s="22"/>
      <c r="F196" s="22"/>
      <c r="G196" s="22"/>
      <c r="H196" s="24">
        <v>1</v>
      </c>
      <c r="I196" s="24"/>
      <c r="J196" s="25">
        <v>3080000</v>
      </c>
      <c r="K196" s="24"/>
      <c r="L196" s="26">
        <f>J196*H196</f>
        <v>3080000</v>
      </c>
      <c r="M196" s="26"/>
    </row>
    <row r="197" spans="2:13">
      <c r="B197" s="7">
        <v>2</v>
      </c>
      <c r="C197" s="22" t="s">
        <v>98</v>
      </c>
      <c r="D197" s="22"/>
      <c r="E197" s="22"/>
      <c r="F197" s="22"/>
      <c r="G197" s="22"/>
      <c r="H197" s="24">
        <v>1</v>
      </c>
      <c r="I197" s="24"/>
      <c r="J197" s="25">
        <v>200000</v>
      </c>
      <c r="K197" s="24"/>
      <c r="L197" s="26">
        <f>J197*H197</f>
        <v>200000</v>
      </c>
      <c r="M197" s="26"/>
    </row>
    <row r="198" spans="2:13">
      <c r="B198" s="7">
        <v>3</v>
      </c>
      <c r="C198" s="22" t="s">
        <v>99</v>
      </c>
      <c r="D198" s="22"/>
      <c r="E198" s="22"/>
      <c r="F198" s="22"/>
      <c r="G198" s="22"/>
      <c r="H198" s="24">
        <v>1</v>
      </c>
      <c r="I198" s="24"/>
      <c r="J198" s="25">
        <v>120000</v>
      </c>
      <c r="K198" s="24"/>
      <c r="L198" s="26">
        <f>J198*H198</f>
        <v>120000</v>
      </c>
      <c r="M198" s="26"/>
    </row>
    <row r="199" spans="2:13" ht="11.25" customHeight="1">
      <c r="B199" s="7">
        <v>4</v>
      </c>
      <c r="C199" s="22"/>
      <c r="D199" s="22"/>
      <c r="E199" s="22"/>
      <c r="F199" s="22"/>
      <c r="G199" s="22"/>
      <c r="H199" s="24"/>
      <c r="I199" s="24"/>
      <c r="J199" s="56" t="s">
        <v>29</v>
      </c>
      <c r="K199" s="57"/>
      <c r="L199" s="26">
        <f>SUM(L196:M198)</f>
        <v>3400000</v>
      </c>
      <c r="M199" s="26"/>
    </row>
    <row r="200" spans="2:13">
      <c r="B200" s="58" t="s">
        <v>100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60"/>
    </row>
    <row r="201" spans="2:13">
      <c r="B201" s="7">
        <v>5</v>
      </c>
      <c r="C201" s="22" t="s">
        <v>101</v>
      </c>
      <c r="D201" s="22"/>
      <c r="E201" s="22"/>
      <c r="F201" s="22"/>
      <c r="G201" s="22"/>
      <c r="H201" s="24">
        <v>160</v>
      </c>
      <c r="I201" s="24"/>
      <c r="J201" s="25">
        <v>5000</v>
      </c>
      <c r="K201" s="24"/>
      <c r="L201" s="26">
        <f t="shared" ref="L201:L207" si="7">J201*H201</f>
        <v>800000</v>
      </c>
      <c r="M201" s="26"/>
    </row>
    <row r="202" spans="2:13">
      <c r="B202" s="7">
        <v>6</v>
      </c>
      <c r="C202" s="22" t="s">
        <v>102</v>
      </c>
      <c r="D202" s="22"/>
      <c r="E202" s="22"/>
      <c r="F202" s="22"/>
      <c r="G202" s="22"/>
      <c r="H202" s="24">
        <v>800</v>
      </c>
      <c r="I202" s="24"/>
      <c r="J202" s="25">
        <v>600</v>
      </c>
      <c r="K202" s="24"/>
      <c r="L202" s="26">
        <f t="shared" si="7"/>
        <v>480000</v>
      </c>
      <c r="M202" s="26"/>
    </row>
    <row r="203" spans="2:13">
      <c r="B203" s="7">
        <v>7</v>
      </c>
      <c r="C203" s="22" t="s">
        <v>103</v>
      </c>
      <c r="D203" s="22"/>
      <c r="E203" s="22"/>
      <c r="F203" s="22"/>
      <c r="G203" s="22"/>
      <c r="H203" s="24">
        <v>1</v>
      </c>
      <c r="I203" s="24"/>
      <c r="J203" s="25">
        <v>300000</v>
      </c>
      <c r="K203" s="24"/>
      <c r="L203" s="26">
        <f t="shared" si="7"/>
        <v>300000</v>
      </c>
      <c r="M203" s="26"/>
    </row>
    <row r="204" spans="2:13">
      <c r="B204" s="7">
        <v>8</v>
      </c>
      <c r="C204" s="22" t="s">
        <v>104</v>
      </c>
      <c r="D204" s="22"/>
      <c r="E204" s="22"/>
      <c r="F204" s="22"/>
      <c r="G204" s="22"/>
      <c r="H204" s="24">
        <v>1</v>
      </c>
      <c r="I204" s="24"/>
      <c r="J204" s="25">
        <v>200000</v>
      </c>
      <c r="K204" s="24"/>
      <c r="L204" s="26">
        <f t="shared" si="7"/>
        <v>200000</v>
      </c>
      <c r="M204" s="26"/>
    </row>
    <row r="205" spans="2:13">
      <c r="B205" s="7">
        <v>9</v>
      </c>
      <c r="C205" s="22" t="s">
        <v>105</v>
      </c>
      <c r="D205" s="22"/>
      <c r="E205" s="22"/>
      <c r="F205" s="22"/>
      <c r="G205" s="22"/>
      <c r="H205" s="24">
        <v>1</v>
      </c>
      <c r="I205" s="24"/>
      <c r="J205" s="25">
        <v>100000</v>
      </c>
      <c r="K205" s="24"/>
      <c r="L205" s="26">
        <f t="shared" si="7"/>
        <v>100000</v>
      </c>
      <c r="M205" s="26"/>
    </row>
    <row r="206" spans="2:13">
      <c r="B206" s="7">
        <v>10</v>
      </c>
      <c r="C206" s="22" t="s">
        <v>140</v>
      </c>
      <c r="D206" s="22"/>
      <c r="E206" s="22"/>
      <c r="F206" s="22"/>
      <c r="G206" s="22"/>
      <c r="H206" s="24">
        <v>1</v>
      </c>
      <c r="I206" s="24"/>
      <c r="J206" s="25">
        <v>130000</v>
      </c>
      <c r="K206" s="24"/>
      <c r="L206" s="26">
        <f>J206*H206</f>
        <v>130000</v>
      </c>
      <c r="M206" s="26"/>
    </row>
    <row r="207" spans="2:13" ht="11.25" customHeight="1">
      <c r="B207" s="7">
        <v>11</v>
      </c>
      <c r="C207" s="29" t="s">
        <v>106</v>
      </c>
      <c r="D207" s="30"/>
      <c r="E207" s="30"/>
      <c r="F207" s="30"/>
      <c r="G207" s="31"/>
      <c r="H207" s="33">
        <v>55</v>
      </c>
      <c r="I207" s="35"/>
      <c r="J207" s="61">
        <v>450</v>
      </c>
      <c r="K207" s="62"/>
      <c r="L207" s="63">
        <f t="shared" si="7"/>
        <v>24750</v>
      </c>
      <c r="M207" s="64"/>
    </row>
    <row r="208" spans="2:13">
      <c r="B208" s="7">
        <v>12</v>
      </c>
      <c r="C208" s="29"/>
      <c r="D208" s="30"/>
      <c r="E208" s="30"/>
      <c r="F208" s="30"/>
      <c r="G208" s="31"/>
      <c r="H208" s="33"/>
      <c r="I208" s="35"/>
      <c r="J208" s="56" t="s">
        <v>29</v>
      </c>
      <c r="K208" s="65"/>
      <c r="L208" s="63">
        <f>SUM(L201:M207)</f>
        <v>2034750</v>
      </c>
      <c r="M208" s="64"/>
    </row>
    <row r="209" spans="1:18">
      <c r="B209" s="58" t="s">
        <v>107</v>
      </c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60"/>
    </row>
    <row r="210" spans="1:18">
      <c r="B210" s="7">
        <v>13</v>
      </c>
      <c r="C210" s="22" t="s">
        <v>108</v>
      </c>
      <c r="D210" s="22"/>
      <c r="E210" s="22"/>
      <c r="F210" s="22"/>
      <c r="G210" s="22"/>
      <c r="H210" s="24"/>
      <c r="I210" s="24"/>
      <c r="J210" s="25"/>
      <c r="K210" s="24"/>
      <c r="L210" s="63"/>
      <c r="M210" s="64"/>
    </row>
    <row r="211" spans="1:18">
      <c r="B211" s="7">
        <v>14</v>
      </c>
      <c r="C211" s="22" t="s">
        <v>109</v>
      </c>
      <c r="D211" s="22"/>
      <c r="E211" s="22"/>
      <c r="F211" s="22"/>
      <c r="G211" s="22"/>
      <c r="H211" s="24"/>
      <c r="I211" s="24"/>
      <c r="J211" s="25"/>
      <c r="K211" s="24"/>
      <c r="L211" s="63"/>
      <c r="M211" s="64"/>
    </row>
    <row r="212" spans="1:18">
      <c r="B212" s="7">
        <v>15</v>
      </c>
      <c r="C212" s="22" t="s">
        <v>110</v>
      </c>
      <c r="D212" s="22"/>
      <c r="E212" s="22"/>
      <c r="F212" s="22"/>
      <c r="G212" s="22"/>
      <c r="H212" s="24"/>
      <c r="I212" s="24"/>
      <c r="J212" s="25"/>
      <c r="K212" s="24"/>
      <c r="L212" s="63"/>
      <c r="M212" s="64"/>
    </row>
    <row r="213" spans="1:18">
      <c r="B213" s="7">
        <v>16</v>
      </c>
      <c r="C213" s="66" t="s">
        <v>29</v>
      </c>
      <c r="D213" s="67"/>
      <c r="E213" s="67"/>
      <c r="F213" s="67"/>
      <c r="G213" s="67"/>
      <c r="H213" s="67"/>
      <c r="I213" s="67"/>
      <c r="J213" s="67"/>
      <c r="K213" s="57"/>
      <c r="L213" s="63">
        <f>L199+L208</f>
        <v>5434750</v>
      </c>
      <c r="M213" s="64"/>
    </row>
    <row r="214" spans="1:18">
      <c r="B214" s="10"/>
      <c r="C214" s="11"/>
      <c r="D214" s="11"/>
      <c r="E214" s="11"/>
      <c r="F214" s="11"/>
      <c r="G214" s="11"/>
      <c r="H214" s="11"/>
      <c r="I214" s="11"/>
      <c r="J214" s="11"/>
      <c r="K214" s="11"/>
      <c r="L214" s="12"/>
      <c r="M214" s="12"/>
    </row>
    <row r="215" spans="1:18">
      <c r="A215" s="28" t="s">
        <v>111</v>
      </c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</row>
    <row r="217" spans="1:18" ht="93" customHeight="1">
      <c r="A217" s="37" t="s">
        <v>167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9" spans="1:18">
      <c r="A219" s="28" t="s">
        <v>112</v>
      </c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1" spans="1:18">
      <c r="B221" s="7" t="s">
        <v>21</v>
      </c>
      <c r="C221" s="33" t="s">
        <v>113</v>
      </c>
      <c r="D221" s="34"/>
      <c r="E221" s="34"/>
      <c r="F221" s="34"/>
      <c r="G221" s="34"/>
      <c r="H221" s="34"/>
      <c r="I221" s="34"/>
      <c r="J221" s="34"/>
      <c r="K221" s="35"/>
      <c r="L221" s="24" t="s">
        <v>92</v>
      </c>
      <c r="M221" s="24"/>
    </row>
    <row r="222" spans="1:18">
      <c r="B222" s="7">
        <v>1</v>
      </c>
      <c r="C222" s="29" t="s">
        <v>25</v>
      </c>
      <c r="D222" s="30"/>
      <c r="E222" s="30"/>
      <c r="F222" s="30"/>
      <c r="G222" s="30"/>
      <c r="H222" s="30"/>
      <c r="I222" s="30"/>
      <c r="J222" s="30"/>
      <c r="K222" s="31"/>
      <c r="L222" s="23">
        <f>L45</f>
        <v>11.46</v>
      </c>
      <c r="M222" s="23"/>
    </row>
    <row r="223" spans="1:18">
      <c r="B223" s="7">
        <v>2</v>
      </c>
      <c r="C223" s="29" t="s">
        <v>26</v>
      </c>
      <c r="D223" s="30"/>
      <c r="E223" s="30"/>
      <c r="F223" s="30"/>
      <c r="G223" s="30"/>
      <c r="H223" s="30"/>
      <c r="I223" s="30"/>
      <c r="J223" s="30"/>
      <c r="K223" s="31"/>
      <c r="L223" s="23">
        <f>L46</f>
        <v>4.6500000000000004</v>
      </c>
      <c r="M223" s="23"/>
    </row>
    <row r="224" spans="1:18">
      <c r="B224" s="7">
        <v>3</v>
      </c>
      <c r="C224" s="29" t="s">
        <v>27</v>
      </c>
      <c r="D224" s="30"/>
      <c r="E224" s="30"/>
      <c r="F224" s="30"/>
      <c r="G224" s="30"/>
      <c r="H224" s="30"/>
      <c r="I224" s="30"/>
      <c r="J224" s="30"/>
      <c r="K224" s="31"/>
      <c r="L224" s="23">
        <f>L47</f>
        <v>1.3913833333333334</v>
      </c>
      <c r="M224" s="23"/>
    </row>
    <row r="225" spans="1:18">
      <c r="B225" s="7">
        <v>4</v>
      </c>
      <c r="C225" s="29" t="s">
        <v>28</v>
      </c>
      <c r="D225" s="30"/>
      <c r="E225" s="30"/>
      <c r="F225" s="30"/>
      <c r="G225" s="30"/>
      <c r="H225" s="30"/>
      <c r="I225" s="30"/>
      <c r="J225" s="30"/>
      <c r="K225" s="31"/>
      <c r="L225" s="23">
        <f>L48</f>
        <v>5.9040000000000002E-2</v>
      </c>
      <c r="M225" s="23"/>
    </row>
    <row r="226" spans="1:18">
      <c r="B226" s="7">
        <v>5</v>
      </c>
      <c r="C226" s="29" t="s">
        <v>114</v>
      </c>
      <c r="D226" s="30"/>
      <c r="E226" s="30"/>
      <c r="F226" s="30"/>
      <c r="G226" s="30"/>
      <c r="H226" s="30"/>
      <c r="I226" s="30"/>
      <c r="J226" s="30"/>
      <c r="K226" s="31"/>
      <c r="L226" s="23">
        <f>L88</f>
        <v>0.17285125000000001</v>
      </c>
      <c r="M226" s="23"/>
    </row>
    <row r="227" spans="1:18">
      <c r="B227" s="7">
        <v>6</v>
      </c>
      <c r="C227" s="29" t="s">
        <v>115</v>
      </c>
      <c r="D227" s="30"/>
      <c r="E227" s="30"/>
      <c r="F227" s="30"/>
      <c r="G227" s="30"/>
      <c r="H227" s="30"/>
      <c r="I227" s="30"/>
      <c r="J227" s="30"/>
      <c r="K227" s="31"/>
      <c r="L227" s="23">
        <f>L96</f>
        <v>3.0193236714975848E-2</v>
      </c>
      <c r="M227" s="23"/>
    </row>
    <row r="228" spans="1:18">
      <c r="B228" s="7">
        <v>7</v>
      </c>
      <c r="C228" s="29" t="s">
        <v>116</v>
      </c>
      <c r="D228" s="30"/>
      <c r="E228" s="30"/>
      <c r="F228" s="30"/>
      <c r="G228" s="30"/>
      <c r="H228" s="30"/>
      <c r="I228" s="30"/>
      <c r="J228" s="30"/>
      <c r="K228" s="31"/>
      <c r="L228" s="23">
        <f>L112</f>
        <v>0.15649575757575759</v>
      </c>
      <c r="M228" s="23"/>
    </row>
    <row r="229" spans="1:18">
      <c r="B229" s="7">
        <v>8</v>
      </c>
      <c r="C229" s="29" t="s">
        <v>117</v>
      </c>
      <c r="D229" s="30"/>
      <c r="E229" s="30"/>
      <c r="F229" s="30"/>
      <c r="G229" s="30"/>
      <c r="H229" s="30"/>
      <c r="I229" s="30"/>
      <c r="J229" s="30"/>
      <c r="K229" s="31"/>
      <c r="L229" s="23">
        <f>L135</f>
        <v>1.2502124999999999</v>
      </c>
      <c r="M229" s="23"/>
    </row>
    <row r="230" spans="1:18">
      <c r="B230" s="7">
        <v>9</v>
      </c>
      <c r="C230" s="29" t="s">
        <v>118</v>
      </c>
      <c r="D230" s="30"/>
      <c r="E230" s="30"/>
      <c r="F230" s="30"/>
      <c r="G230" s="30"/>
      <c r="H230" s="30"/>
      <c r="I230" s="30"/>
      <c r="J230" s="30"/>
      <c r="K230" s="31"/>
      <c r="L230" s="23">
        <f>L172</f>
        <v>0.23964646464646464</v>
      </c>
      <c r="M230" s="23"/>
    </row>
    <row r="231" spans="1:18">
      <c r="B231" s="7">
        <v>10</v>
      </c>
      <c r="C231" s="29" t="s">
        <v>119</v>
      </c>
      <c r="D231" s="30"/>
      <c r="E231" s="30"/>
      <c r="F231" s="30"/>
      <c r="G231" s="30"/>
      <c r="H231" s="30"/>
      <c r="I231" s="30"/>
      <c r="J231" s="30"/>
      <c r="K231" s="31"/>
      <c r="L231" s="23">
        <f>L187</f>
        <v>1.8206521739130432</v>
      </c>
      <c r="M231" s="23"/>
    </row>
    <row r="232" spans="1:18">
      <c r="B232" s="7">
        <v>11</v>
      </c>
      <c r="C232" s="29" t="s">
        <v>150</v>
      </c>
      <c r="D232" s="30"/>
      <c r="E232" s="30"/>
      <c r="F232" s="30"/>
      <c r="G232" s="30"/>
      <c r="H232" s="30"/>
      <c r="I232" s="30"/>
      <c r="J232" s="30"/>
      <c r="K232" s="31"/>
      <c r="L232" s="23">
        <f>L231*0.25</f>
        <v>0.45516304347826081</v>
      </c>
      <c r="M232" s="23"/>
    </row>
    <row r="233" spans="1:18">
      <c r="B233" s="7">
        <v>12</v>
      </c>
      <c r="C233" s="29" t="s">
        <v>120</v>
      </c>
      <c r="D233" s="30"/>
      <c r="E233" s="30"/>
      <c r="F233" s="30"/>
      <c r="G233" s="30"/>
      <c r="H233" s="30"/>
      <c r="I233" s="30"/>
      <c r="J233" s="30"/>
      <c r="K233" s="31"/>
      <c r="L233" s="23">
        <f>SUM(L222:M232)</f>
        <v>21.685637759661837</v>
      </c>
      <c r="M233" s="23"/>
    </row>
    <row r="235" spans="1:18" ht="22.5" customHeight="1">
      <c r="A235" s="32" t="s">
        <v>121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1:18">
      <c r="A236" s="6"/>
    </row>
    <row r="237" spans="1:18">
      <c r="A237" s="2" t="s">
        <v>177</v>
      </c>
    </row>
    <row r="238" spans="1:18">
      <c r="A238" s="6"/>
    </row>
    <row r="239" spans="1:18">
      <c r="B239" s="7"/>
      <c r="C239" s="22"/>
      <c r="D239" s="22"/>
      <c r="E239" s="22"/>
      <c r="F239" s="22"/>
      <c r="G239" s="22"/>
      <c r="H239" s="24" t="s">
        <v>122</v>
      </c>
      <c r="I239" s="24"/>
      <c r="J239" s="25" t="s">
        <v>123</v>
      </c>
      <c r="K239" s="24"/>
      <c r="L239" s="26" t="s">
        <v>122</v>
      </c>
      <c r="M239" s="26"/>
    </row>
    <row r="240" spans="1:18">
      <c r="B240" s="7">
        <v>1</v>
      </c>
      <c r="C240" s="22" t="s">
        <v>124</v>
      </c>
      <c r="D240" s="22"/>
      <c r="E240" s="22"/>
      <c r="F240" s="22"/>
      <c r="G240" s="22"/>
      <c r="H240" s="24">
        <v>30</v>
      </c>
      <c r="I240" s="24"/>
      <c r="J240" s="25">
        <v>110400</v>
      </c>
      <c r="K240" s="24"/>
      <c r="L240" s="26">
        <f>J240*H240</f>
        <v>3312000</v>
      </c>
      <c r="M240" s="26"/>
    </row>
    <row r="241" spans="1:18">
      <c r="B241" s="7">
        <v>2</v>
      </c>
      <c r="C241" s="22" t="s">
        <v>125</v>
      </c>
      <c r="D241" s="22"/>
      <c r="E241" s="22"/>
      <c r="F241" s="22"/>
      <c r="G241" s="22"/>
      <c r="H241" s="23">
        <f>L233</f>
        <v>21.685637759661837</v>
      </c>
      <c r="I241" s="24"/>
      <c r="J241" s="25">
        <v>110400</v>
      </c>
      <c r="K241" s="24"/>
      <c r="L241" s="26">
        <f>J241*H241</f>
        <v>2394094.4086666671</v>
      </c>
      <c r="M241" s="26"/>
    </row>
    <row r="242" spans="1:18">
      <c r="B242" s="7">
        <v>3</v>
      </c>
      <c r="C242" s="22" t="s">
        <v>126</v>
      </c>
      <c r="D242" s="22"/>
      <c r="E242" s="22"/>
      <c r="F242" s="22"/>
      <c r="G242" s="22"/>
      <c r="H242" s="24"/>
      <c r="I242" s="24"/>
      <c r="J242" s="25"/>
      <c r="K242" s="24"/>
      <c r="L242" s="26">
        <f>L240*0.06</f>
        <v>198720</v>
      </c>
      <c r="M242" s="26"/>
    </row>
    <row r="243" spans="1:18">
      <c r="B243" s="7">
        <v>4</v>
      </c>
      <c r="C243" s="22" t="s">
        <v>127</v>
      </c>
      <c r="D243" s="22"/>
      <c r="E243" s="22"/>
      <c r="F243" s="22"/>
      <c r="G243" s="22"/>
      <c r="H243" s="23"/>
      <c r="I243" s="24"/>
      <c r="J243" s="25"/>
      <c r="K243" s="24"/>
      <c r="L243" s="26">
        <f>L240-L241-L242</f>
        <v>719185.59133333294</v>
      </c>
      <c r="M243" s="26"/>
    </row>
    <row r="245" spans="1:18">
      <c r="A245" s="2" t="s">
        <v>128</v>
      </c>
    </row>
    <row r="246" spans="1:18" s="9" customFormat="1">
      <c r="A246" s="27">
        <f>L213</f>
        <v>5434750</v>
      </c>
      <c r="B246" s="27"/>
      <c r="C246" s="9" t="s">
        <v>5</v>
      </c>
      <c r="D246" s="27">
        <f>L243</f>
        <v>719185.59133333294</v>
      </c>
      <c r="E246" s="28"/>
      <c r="F246" s="9" t="s">
        <v>6</v>
      </c>
      <c r="G246" s="9">
        <f>A246/D246</f>
        <v>7.5568115733857431</v>
      </c>
      <c r="H246" s="9" t="s">
        <v>131</v>
      </c>
    </row>
    <row r="247" spans="1:18">
      <c r="A247" s="8" t="s">
        <v>129</v>
      </c>
      <c r="D247" s="8" t="s">
        <v>130</v>
      </c>
    </row>
    <row r="249" spans="1:18">
      <c r="A249" s="28" t="s">
        <v>132</v>
      </c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</row>
    <row r="251" spans="1:18">
      <c r="B251" s="7" t="s">
        <v>21</v>
      </c>
      <c r="C251" s="33" t="s">
        <v>113</v>
      </c>
      <c r="D251" s="34"/>
      <c r="E251" s="34"/>
      <c r="F251" s="34"/>
      <c r="G251" s="34"/>
      <c r="H251" s="34"/>
      <c r="I251" s="34"/>
      <c r="J251" s="34"/>
      <c r="K251" s="35"/>
      <c r="L251" s="24" t="s">
        <v>92</v>
      </c>
      <c r="M251" s="24"/>
    </row>
    <row r="252" spans="1:18">
      <c r="B252" s="7">
        <v>1</v>
      </c>
      <c r="C252" s="29" t="s">
        <v>25</v>
      </c>
      <c r="D252" s="30"/>
      <c r="E252" s="30"/>
      <c r="F252" s="30"/>
      <c r="G252" s="30"/>
      <c r="H252" s="30"/>
      <c r="I252" s="30"/>
      <c r="J252" s="30"/>
      <c r="K252" s="31"/>
      <c r="L252" s="23">
        <f>L53</f>
        <v>152.80000000000001</v>
      </c>
      <c r="M252" s="23"/>
    </row>
    <row r="253" spans="1:18">
      <c r="B253" s="7">
        <v>2</v>
      </c>
      <c r="C253" s="29" t="s">
        <v>26</v>
      </c>
      <c r="D253" s="30"/>
      <c r="E253" s="30"/>
      <c r="F253" s="30"/>
      <c r="G253" s="30"/>
      <c r="H253" s="30"/>
      <c r="I253" s="30"/>
      <c r="J253" s="30"/>
      <c r="K253" s="31"/>
      <c r="L253" s="23">
        <f>L54</f>
        <v>55</v>
      </c>
      <c r="M253" s="23"/>
    </row>
    <row r="254" spans="1:18">
      <c r="B254" s="7">
        <v>3</v>
      </c>
      <c r="C254" s="29" t="s">
        <v>32</v>
      </c>
      <c r="D254" s="30"/>
      <c r="E254" s="30"/>
      <c r="F254" s="30"/>
      <c r="G254" s="30"/>
      <c r="H254" s="30"/>
      <c r="I254" s="30"/>
      <c r="J254" s="30"/>
      <c r="K254" s="31"/>
      <c r="L254" s="68">
        <f>L55</f>
        <v>36</v>
      </c>
      <c r="M254" s="69"/>
    </row>
    <row r="255" spans="1:18">
      <c r="B255" s="7">
        <v>4</v>
      </c>
      <c r="C255" s="29" t="s">
        <v>28</v>
      </c>
      <c r="D255" s="30"/>
      <c r="E255" s="30"/>
      <c r="F255" s="30"/>
      <c r="G255" s="30"/>
      <c r="H255" s="30"/>
      <c r="I255" s="30"/>
      <c r="J255" s="30"/>
      <c r="K255" s="31"/>
      <c r="L255" s="23">
        <f>L56</f>
        <v>0.33600000000000002</v>
      </c>
      <c r="M255" s="23"/>
    </row>
    <row r="256" spans="1:18">
      <c r="B256" s="7">
        <v>5</v>
      </c>
      <c r="C256" s="29" t="s">
        <v>114</v>
      </c>
      <c r="D256" s="30"/>
      <c r="E256" s="30"/>
      <c r="F256" s="30"/>
      <c r="G256" s="30"/>
      <c r="H256" s="30"/>
      <c r="I256" s="30"/>
      <c r="J256" s="30"/>
      <c r="K256" s="31"/>
      <c r="L256" s="23">
        <f>L89</f>
        <v>1.59555</v>
      </c>
      <c r="M256" s="23"/>
    </row>
    <row r="257" spans="1:18">
      <c r="B257" s="7">
        <v>6</v>
      </c>
      <c r="C257" s="29" t="s">
        <v>115</v>
      </c>
      <c r="D257" s="30"/>
      <c r="E257" s="30"/>
      <c r="F257" s="30"/>
      <c r="G257" s="30"/>
      <c r="H257" s="30"/>
      <c r="I257" s="30"/>
      <c r="J257" s="30"/>
      <c r="K257" s="31"/>
      <c r="L257" s="23">
        <f>L97</f>
        <v>0.27870680044593088</v>
      </c>
      <c r="M257" s="23"/>
    </row>
    <row r="258" spans="1:18">
      <c r="B258" s="7">
        <v>7</v>
      </c>
      <c r="C258" s="29" t="s">
        <v>116</v>
      </c>
      <c r="D258" s="30"/>
      <c r="E258" s="30"/>
      <c r="F258" s="30"/>
      <c r="G258" s="30"/>
      <c r="H258" s="30"/>
      <c r="I258" s="30"/>
      <c r="J258" s="30"/>
      <c r="K258" s="31"/>
      <c r="L258" s="23">
        <f>L113</f>
        <v>1.4445762237762239</v>
      </c>
      <c r="M258" s="23"/>
    </row>
    <row r="259" spans="1:18">
      <c r="B259" s="7">
        <v>8</v>
      </c>
      <c r="C259" s="29" t="s">
        <v>117</v>
      </c>
      <c r="D259" s="30"/>
      <c r="E259" s="30"/>
      <c r="F259" s="30"/>
      <c r="G259" s="30"/>
      <c r="H259" s="30"/>
      <c r="I259" s="30"/>
      <c r="J259" s="30"/>
      <c r="K259" s="31"/>
      <c r="L259" s="23">
        <f>L136</f>
        <v>11.540423076923076</v>
      </c>
      <c r="M259" s="23"/>
    </row>
    <row r="260" spans="1:18">
      <c r="B260" s="7">
        <v>9</v>
      </c>
      <c r="C260" s="29" t="s">
        <v>118</v>
      </c>
      <c r="D260" s="30"/>
      <c r="E260" s="30"/>
      <c r="F260" s="30"/>
      <c r="G260" s="30"/>
      <c r="H260" s="30"/>
      <c r="I260" s="30"/>
      <c r="J260" s="30"/>
      <c r="K260" s="31"/>
      <c r="L260" s="23">
        <f>L173</f>
        <v>2.2121212121212119</v>
      </c>
      <c r="M260" s="23"/>
    </row>
    <row r="261" spans="1:18">
      <c r="B261" s="7">
        <v>10</v>
      </c>
      <c r="C261" s="29" t="s">
        <v>119</v>
      </c>
      <c r="D261" s="30"/>
      <c r="E261" s="30"/>
      <c r="F261" s="30"/>
      <c r="G261" s="30"/>
      <c r="H261" s="30"/>
      <c r="I261" s="30"/>
      <c r="J261" s="30"/>
      <c r="K261" s="31"/>
      <c r="L261" s="23">
        <f>L188</f>
        <v>16.80602006688963</v>
      </c>
      <c r="M261" s="23"/>
    </row>
    <row r="262" spans="1:18">
      <c r="B262" s="7">
        <v>11</v>
      </c>
      <c r="C262" s="29" t="s">
        <v>150</v>
      </c>
      <c r="D262" s="30"/>
      <c r="E262" s="30"/>
      <c r="F262" s="30"/>
      <c r="G262" s="30"/>
      <c r="H262" s="30"/>
      <c r="I262" s="30"/>
      <c r="J262" s="30"/>
      <c r="K262" s="31"/>
      <c r="L262" s="23">
        <f>L261*0.25</f>
        <v>4.2015050167224075</v>
      </c>
      <c r="M262" s="23"/>
    </row>
    <row r="263" spans="1:18">
      <c r="B263" s="7">
        <v>12</v>
      </c>
      <c r="C263" s="29" t="s">
        <v>120</v>
      </c>
      <c r="D263" s="30"/>
      <c r="E263" s="30"/>
      <c r="F263" s="30"/>
      <c r="G263" s="30"/>
      <c r="H263" s="30"/>
      <c r="I263" s="30"/>
      <c r="J263" s="30"/>
      <c r="K263" s="31"/>
      <c r="L263" s="23">
        <f>SUM(L252:M262)</f>
        <v>282.21490239687853</v>
      </c>
      <c r="M263" s="23"/>
    </row>
    <row r="265" spans="1:18" ht="22.5" customHeight="1">
      <c r="A265" s="32" t="s">
        <v>133</v>
      </c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</row>
    <row r="267" spans="1:18">
      <c r="A267" s="2" t="s">
        <v>176</v>
      </c>
    </row>
    <row r="269" spans="1:18">
      <c r="B269" s="7"/>
      <c r="C269" s="22"/>
      <c r="D269" s="22"/>
      <c r="E269" s="22"/>
      <c r="F269" s="22"/>
      <c r="G269" s="22"/>
      <c r="H269" s="24" t="s">
        <v>122</v>
      </c>
      <c r="I269" s="24"/>
      <c r="J269" s="25" t="s">
        <v>123</v>
      </c>
      <c r="K269" s="24"/>
      <c r="L269" s="26" t="s">
        <v>122</v>
      </c>
      <c r="M269" s="26"/>
    </row>
    <row r="270" spans="1:18">
      <c r="B270" s="7">
        <v>1</v>
      </c>
      <c r="C270" s="22" t="s">
        <v>124</v>
      </c>
      <c r="D270" s="22"/>
      <c r="E270" s="22"/>
      <c r="F270" s="22"/>
      <c r="G270" s="22"/>
      <c r="H270" s="24">
        <v>510</v>
      </c>
      <c r="I270" s="24"/>
      <c r="J270" s="25">
        <v>11960</v>
      </c>
      <c r="K270" s="24"/>
      <c r="L270" s="26">
        <f>J270*H270</f>
        <v>6099600</v>
      </c>
      <c r="M270" s="26"/>
    </row>
    <row r="271" spans="1:18">
      <c r="B271" s="7">
        <v>2</v>
      </c>
      <c r="C271" s="22" t="s">
        <v>125</v>
      </c>
      <c r="D271" s="22"/>
      <c r="E271" s="22"/>
      <c r="F271" s="22"/>
      <c r="G271" s="22"/>
      <c r="H271" s="23">
        <f>L263</f>
        <v>282.21490239687853</v>
      </c>
      <c r="I271" s="24"/>
      <c r="J271" s="25">
        <v>11960</v>
      </c>
      <c r="K271" s="24"/>
      <c r="L271" s="26">
        <f>J271*H271</f>
        <v>3375290.2326666671</v>
      </c>
      <c r="M271" s="26"/>
    </row>
    <row r="272" spans="1:18">
      <c r="B272" s="7">
        <v>3</v>
      </c>
      <c r="C272" s="22" t="s">
        <v>126</v>
      </c>
      <c r="D272" s="22"/>
      <c r="E272" s="22"/>
      <c r="F272" s="22"/>
      <c r="G272" s="22"/>
      <c r="H272" s="24"/>
      <c r="I272" s="24"/>
      <c r="J272" s="25"/>
      <c r="K272" s="24"/>
      <c r="L272" s="26">
        <f>L270*0.06</f>
        <v>365976</v>
      </c>
      <c r="M272" s="26"/>
    </row>
    <row r="273" spans="1:18">
      <c r="B273" s="7">
        <v>4</v>
      </c>
      <c r="C273" s="22" t="s">
        <v>127</v>
      </c>
      <c r="D273" s="22"/>
      <c r="E273" s="22"/>
      <c r="F273" s="22"/>
      <c r="G273" s="22"/>
      <c r="H273" s="23"/>
      <c r="I273" s="24"/>
      <c r="J273" s="25"/>
      <c r="K273" s="24"/>
      <c r="L273" s="26">
        <f>L270-L271-L272</f>
        <v>2358333.7673333329</v>
      </c>
      <c r="M273" s="26"/>
    </row>
    <row r="275" spans="1:18">
      <c r="A275" s="2" t="s">
        <v>128</v>
      </c>
    </row>
    <row r="276" spans="1:18">
      <c r="A276" s="27">
        <f>A246</f>
        <v>5434750</v>
      </c>
      <c r="B276" s="27"/>
      <c r="C276" s="9" t="s">
        <v>5</v>
      </c>
      <c r="D276" s="27">
        <f>L273</f>
        <v>2358333.7673333329</v>
      </c>
      <c r="E276" s="28"/>
      <c r="F276" s="9" t="s">
        <v>6</v>
      </c>
      <c r="G276" s="9">
        <f>A276/D276</f>
        <v>2.3044872084180437</v>
      </c>
      <c r="H276" s="9" t="s">
        <v>131</v>
      </c>
      <c r="I276" s="9"/>
    </row>
    <row r="277" spans="1:18">
      <c r="A277" s="8" t="s">
        <v>129</v>
      </c>
      <c r="D277" s="8" t="s">
        <v>134</v>
      </c>
    </row>
    <row r="279" spans="1:18">
      <c r="A279" s="28" t="s">
        <v>169</v>
      </c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</row>
    <row r="281" spans="1:18">
      <c r="B281" s="7" t="s">
        <v>21</v>
      </c>
      <c r="C281" s="33" t="s">
        <v>113</v>
      </c>
      <c r="D281" s="34"/>
      <c r="E281" s="34"/>
      <c r="F281" s="34"/>
      <c r="G281" s="34"/>
      <c r="H281" s="34"/>
      <c r="I281" s="34"/>
      <c r="J281" s="34"/>
      <c r="K281" s="35"/>
      <c r="L281" s="24" t="s">
        <v>92</v>
      </c>
      <c r="M281" s="24"/>
    </row>
    <row r="282" spans="1:18">
      <c r="B282" s="7">
        <v>1</v>
      </c>
      <c r="C282" s="29" t="s">
        <v>25</v>
      </c>
      <c r="D282" s="30"/>
      <c r="E282" s="30"/>
      <c r="F282" s="30"/>
      <c r="G282" s="30"/>
      <c r="H282" s="30"/>
      <c r="I282" s="30"/>
      <c r="J282" s="30"/>
      <c r="K282" s="31"/>
      <c r="L282" s="23">
        <f>L61</f>
        <v>114.60000000000001</v>
      </c>
      <c r="M282" s="23"/>
    </row>
    <row r="283" spans="1:18">
      <c r="B283" s="7">
        <v>2</v>
      </c>
      <c r="C283" s="29" t="s">
        <v>26</v>
      </c>
      <c r="D283" s="30"/>
      <c r="E283" s="30"/>
      <c r="F283" s="30"/>
      <c r="G283" s="30"/>
      <c r="H283" s="30"/>
      <c r="I283" s="30"/>
      <c r="J283" s="30"/>
      <c r="K283" s="31"/>
      <c r="L283" s="23">
        <f>L62</f>
        <v>35</v>
      </c>
      <c r="M283" s="23"/>
    </row>
    <row r="284" spans="1:18">
      <c r="B284" s="7">
        <v>3</v>
      </c>
      <c r="C284" s="29" t="s">
        <v>28</v>
      </c>
      <c r="D284" s="30"/>
      <c r="E284" s="30"/>
      <c r="F284" s="30"/>
      <c r="G284" s="30"/>
      <c r="H284" s="30"/>
      <c r="I284" s="30"/>
      <c r="J284" s="30"/>
      <c r="K284" s="31"/>
      <c r="L284" s="23">
        <f>L63</f>
        <v>0.24</v>
      </c>
      <c r="M284" s="23"/>
    </row>
    <row r="285" spans="1:18">
      <c r="B285" s="7">
        <v>4</v>
      </c>
      <c r="C285" s="29" t="s">
        <v>114</v>
      </c>
      <c r="D285" s="30"/>
      <c r="E285" s="30"/>
      <c r="F285" s="30"/>
      <c r="G285" s="30"/>
      <c r="H285" s="30"/>
      <c r="I285" s="30"/>
      <c r="J285" s="30"/>
      <c r="K285" s="31"/>
      <c r="L285" s="23">
        <f>L90</f>
        <v>1.0371075000000001</v>
      </c>
      <c r="M285" s="23"/>
    </row>
    <row r="286" spans="1:18">
      <c r="B286" s="7">
        <v>5</v>
      </c>
      <c r="C286" s="29" t="s">
        <v>115</v>
      </c>
      <c r="D286" s="30"/>
      <c r="E286" s="30"/>
      <c r="F286" s="30"/>
      <c r="G286" s="30"/>
      <c r="H286" s="30"/>
      <c r="I286" s="30"/>
      <c r="J286" s="30"/>
      <c r="K286" s="31"/>
      <c r="L286" s="23">
        <f>L98</f>
        <v>0.18115942028985507</v>
      </c>
      <c r="M286" s="23"/>
    </row>
    <row r="287" spans="1:18">
      <c r="B287" s="7">
        <v>6</v>
      </c>
      <c r="C287" s="29" t="s">
        <v>116</v>
      </c>
      <c r="D287" s="30"/>
      <c r="E287" s="30"/>
      <c r="F287" s="30"/>
      <c r="G287" s="30"/>
      <c r="H287" s="30"/>
      <c r="I287" s="30"/>
      <c r="J287" s="30"/>
      <c r="K287" s="31"/>
      <c r="L287" s="23">
        <f>L114</f>
        <v>0.93897454545454551</v>
      </c>
      <c r="M287" s="23"/>
    </row>
    <row r="288" spans="1:18">
      <c r="B288" s="7">
        <v>7</v>
      </c>
      <c r="C288" s="29" t="s">
        <v>117</v>
      </c>
      <c r="D288" s="30"/>
      <c r="E288" s="30"/>
      <c r="F288" s="30"/>
      <c r="G288" s="30"/>
      <c r="H288" s="30"/>
      <c r="I288" s="30"/>
      <c r="J288" s="30"/>
      <c r="K288" s="31"/>
      <c r="L288" s="23">
        <f>L137</f>
        <v>7.5012749999999997</v>
      </c>
      <c r="M288" s="23"/>
    </row>
    <row r="289" spans="1:18">
      <c r="B289" s="7">
        <v>8</v>
      </c>
      <c r="C289" s="29" t="s">
        <v>118</v>
      </c>
      <c r="D289" s="30"/>
      <c r="E289" s="30"/>
      <c r="F289" s="30"/>
      <c r="G289" s="30"/>
      <c r="H289" s="30"/>
      <c r="I289" s="30"/>
      <c r="J289" s="30"/>
      <c r="K289" s="31"/>
      <c r="L289" s="23">
        <f>L174</f>
        <v>1.4378787878787878</v>
      </c>
      <c r="M289" s="23"/>
    </row>
    <row r="290" spans="1:18">
      <c r="B290" s="7">
        <v>9</v>
      </c>
      <c r="C290" s="29" t="s">
        <v>119</v>
      </c>
      <c r="D290" s="30"/>
      <c r="E290" s="30"/>
      <c r="F290" s="30"/>
      <c r="G290" s="30"/>
      <c r="H290" s="30"/>
      <c r="I290" s="30"/>
      <c r="J290" s="30"/>
      <c r="K290" s="31"/>
      <c r="L290" s="23">
        <f>L189</f>
        <v>10.92391304347826</v>
      </c>
      <c r="M290" s="23"/>
    </row>
    <row r="291" spans="1:18">
      <c r="B291" s="7">
        <v>10</v>
      </c>
      <c r="C291" s="29" t="s">
        <v>150</v>
      </c>
      <c r="D291" s="30"/>
      <c r="E291" s="30"/>
      <c r="F291" s="30"/>
      <c r="G291" s="30"/>
      <c r="H291" s="30"/>
      <c r="I291" s="30"/>
      <c r="J291" s="30"/>
      <c r="K291" s="31"/>
      <c r="L291" s="23">
        <f>L290*0.25</f>
        <v>2.730978260869565</v>
      </c>
      <c r="M291" s="23"/>
    </row>
    <row r="292" spans="1:18">
      <c r="B292" s="7">
        <v>11</v>
      </c>
      <c r="C292" s="29" t="s">
        <v>120</v>
      </c>
      <c r="D292" s="30"/>
      <c r="E292" s="30"/>
      <c r="F292" s="30"/>
      <c r="G292" s="30"/>
      <c r="H292" s="30"/>
      <c r="I292" s="30"/>
      <c r="J292" s="30"/>
      <c r="K292" s="31"/>
      <c r="L292" s="23">
        <f>SUM(L282:M291)</f>
        <v>174.59128655797102</v>
      </c>
      <c r="M292" s="23"/>
    </row>
    <row r="293" spans="1:18" ht="22.5" customHeight="1">
      <c r="A293" s="32" t="s">
        <v>170</v>
      </c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5" spans="1:18">
      <c r="A295" s="2" t="s">
        <v>168</v>
      </c>
    </row>
    <row r="297" spans="1:18">
      <c r="B297" s="7"/>
      <c r="C297" s="22"/>
      <c r="D297" s="22"/>
      <c r="E297" s="22"/>
      <c r="F297" s="22"/>
      <c r="G297" s="22"/>
      <c r="H297" s="24" t="s">
        <v>122</v>
      </c>
      <c r="I297" s="24"/>
      <c r="J297" s="25" t="s">
        <v>123</v>
      </c>
      <c r="K297" s="24"/>
      <c r="L297" s="26" t="s">
        <v>122</v>
      </c>
      <c r="M297" s="26"/>
    </row>
    <row r="298" spans="1:18">
      <c r="B298" s="7">
        <v>1</v>
      </c>
      <c r="C298" s="22" t="s">
        <v>124</v>
      </c>
      <c r="D298" s="22"/>
      <c r="E298" s="22"/>
      <c r="F298" s="22"/>
      <c r="G298" s="22"/>
      <c r="H298" s="24">
        <v>280</v>
      </c>
      <c r="I298" s="24"/>
      <c r="J298" s="25">
        <v>18400</v>
      </c>
      <c r="K298" s="24"/>
      <c r="L298" s="26">
        <f>J298*H298</f>
        <v>5152000</v>
      </c>
      <c r="M298" s="26"/>
    </row>
    <row r="299" spans="1:18">
      <c r="B299" s="7">
        <v>2</v>
      </c>
      <c r="C299" s="22" t="s">
        <v>125</v>
      </c>
      <c r="D299" s="22"/>
      <c r="E299" s="22"/>
      <c r="F299" s="22"/>
      <c r="G299" s="22"/>
      <c r="H299" s="23">
        <f>L292</f>
        <v>174.59128655797102</v>
      </c>
      <c r="I299" s="24"/>
      <c r="J299" s="25">
        <v>18400</v>
      </c>
      <c r="K299" s="24"/>
      <c r="L299" s="26">
        <f>J299*H299</f>
        <v>3212479.6726666666</v>
      </c>
      <c r="M299" s="26"/>
    </row>
    <row r="300" spans="1:18">
      <c r="B300" s="7">
        <v>3</v>
      </c>
      <c r="C300" s="22" t="s">
        <v>126</v>
      </c>
      <c r="D300" s="22"/>
      <c r="E300" s="22"/>
      <c r="F300" s="22"/>
      <c r="G300" s="22"/>
      <c r="H300" s="24"/>
      <c r="I300" s="24"/>
      <c r="J300" s="25"/>
      <c r="K300" s="24"/>
      <c r="L300" s="26">
        <f>L298*0.06</f>
        <v>309120</v>
      </c>
      <c r="M300" s="26"/>
    </row>
    <row r="301" spans="1:18">
      <c r="B301" s="7">
        <v>4</v>
      </c>
      <c r="C301" s="22" t="s">
        <v>127</v>
      </c>
      <c r="D301" s="22"/>
      <c r="E301" s="22"/>
      <c r="F301" s="22"/>
      <c r="G301" s="22"/>
      <c r="H301" s="23"/>
      <c r="I301" s="24"/>
      <c r="J301" s="25"/>
      <c r="K301" s="24"/>
      <c r="L301" s="26">
        <f>L298-L299-L300</f>
        <v>1630400.3273333334</v>
      </c>
      <c r="M301" s="26"/>
    </row>
    <row r="303" spans="1:18">
      <c r="A303" s="2" t="s">
        <v>128</v>
      </c>
    </row>
    <row r="304" spans="1:18">
      <c r="A304" s="27">
        <f>A276</f>
        <v>5434750</v>
      </c>
      <c r="B304" s="27"/>
      <c r="C304" s="9" t="s">
        <v>5</v>
      </c>
      <c r="D304" s="27">
        <f>L301</f>
        <v>1630400.3273333334</v>
      </c>
      <c r="E304" s="28"/>
      <c r="F304" s="9" t="s">
        <v>6</v>
      </c>
      <c r="G304" s="9">
        <f>A304/D304</f>
        <v>3.3333837762956189</v>
      </c>
      <c r="H304" s="9" t="s">
        <v>131</v>
      </c>
      <c r="I304" s="9"/>
    </row>
    <row r="305" spans="1:18">
      <c r="A305" s="8" t="s">
        <v>129</v>
      </c>
      <c r="D305" s="8" t="s">
        <v>175</v>
      </c>
    </row>
    <row r="307" spans="1:18">
      <c r="A307" s="28" t="s">
        <v>171</v>
      </c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</row>
    <row r="309" spans="1:18">
      <c r="B309" s="7" t="s">
        <v>21</v>
      </c>
      <c r="C309" s="33" t="s">
        <v>113</v>
      </c>
      <c r="D309" s="34"/>
      <c r="E309" s="34"/>
      <c r="F309" s="34"/>
      <c r="G309" s="34"/>
      <c r="H309" s="34"/>
      <c r="I309" s="34"/>
      <c r="J309" s="34"/>
      <c r="K309" s="35"/>
      <c r="L309" s="24" t="s">
        <v>92</v>
      </c>
      <c r="M309" s="24"/>
    </row>
    <row r="310" spans="1:18">
      <c r="B310" s="7">
        <v>1</v>
      </c>
      <c r="C310" s="29" t="s">
        <v>25</v>
      </c>
      <c r="D310" s="30"/>
      <c r="E310" s="30"/>
      <c r="F310" s="30"/>
      <c r="G310" s="30"/>
      <c r="H310" s="30"/>
      <c r="I310" s="30"/>
      <c r="J310" s="30"/>
      <c r="K310" s="31"/>
      <c r="L310" s="23">
        <f>L68</f>
        <v>2.6739999999999999</v>
      </c>
      <c r="M310" s="23"/>
    </row>
    <row r="311" spans="1:18">
      <c r="B311" s="7">
        <v>2</v>
      </c>
      <c r="C311" s="29" t="s">
        <v>26</v>
      </c>
      <c r="D311" s="30"/>
      <c r="E311" s="30"/>
      <c r="F311" s="30"/>
      <c r="G311" s="30"/>
      <c r="H311" s="30"/>
      <c r="I311" s="30"/>
      <c r="J311" s="30"/>
      <c r="K311" s="31"/>
      <c r="L311" s="23">
        <f>L69</f>
        <v>1.5</v>
      </c>
      <c r="M311" s="23"/>
    </row>
    <row r="312" spans="1:18">
      <c r="B312" s="7">
        <v>3</v>
      </c>
      <c r="C312" s="29" t="s">
        <v>27</v>
      </c>
      <c r="D312" s="30"/>
      <c r="E312" s="30"/>
      <c r="F312" s="30"/>
      <c r="G312" s="30"/>
      <c r="H312" s="30"/>
      <c r="I312" s="30"/>
      <c r="J312" s="30"/>
      <c r="K312" s="31"/>
      <c r="L312" s="23">
        <f>L70</f>
        <v>0.20945555555555553</v>
      </c>
      <c r="M312" s="23"/>
    </row>
    <row r="313" spans="1:18">
      <c r="B313" s="7">
        <v>4</v>
      </c>
      <c r="C313" s="29" t="s">
        <v>28</v>
      </c>
      <c r="D313" s="30"/>
      <c r="E313" s="30"/>
      <c r="F313" s="30"/>
      <c r="G313" s="30"/>
      <c r="H313" s="30"/>
      <c r="I313" s="30"/>
      <c r="J313" s="30"/>
      <c r="K313" s="31"/>
      <c r="L313" s="23">
        <f>L71</f>
        <v>1.2480000000000002E-2</v>
      </c>
      <c r="M313" s="23"/>
    </row>
    <row r="314" spans="1:18">
      <c r="B314" s="7">
        <v>5</v>
      </c>
      <c r="C314" s="29" t="s">
        <v>114</v>
      </c>
      <c r="D314" s="30"/>
      <c r="E314" s="30"/>
      <c r="F314" s="30"/>
      <c r="G314" s="30"/>
      <c r="H314" s="30"/>
      <c r="I314" s="30"/>
      <c r="J314" s="30"/>
      <c r="K314" s="31"/>
      <c r="L314" s="23">
        <f>L91</f>
        <v>5.1855375000000002E-2</v>
      </c>
      <c r="M314" s="23"/>
    </row>
    <row r="315" spans="1:18">
      <c r="B315" s="7">
        <v>6</v>
      </c>
      <c r="C315" s="29" t="s">
        <v>115</v>
      </c>
      <c r="D315" s="30"/>
      <c r="E315" s="30"/>
      <c r="F315" s="30"/>
      <c r="G315" s="30"/>
      <c r="H315" s="30"/>
      <c r="I315" s="30"/>
      <c r="J315" s="30"/>
      <c r="K315" s="31"/>
      <c r="L315" s="23">
        <f>L99</f>
        <v>9.057971014492754E-3</v>
      </c>
      <c r="M315" s="23"/>
    </row>
    <row r="316" spans="1:18">
      <c r="B316" s="7">
        <v>7</v>
      </c>
      <c r="C316" s="29" t="s">
        <v>116</v>
      </c>
      <c r="D316" s="30"/>
      <c r="E316" s="30"/>
      <c r="F316" s="30"/>
      <c r="G316" s="30"/>
      <c r="H316" s="30"/>
      <c r="I316" s="30"/>
      <c r="J316" s="30"/>
      <c r="K316" s="31"/>
      <c r="L316" s="23">
        <f>L115</f>
        <v>4.6948727272727274E-2</v>
      </c>
      <c r="M316" s="23"/>
    </row>
    <row r="317" spans="1:18">
      <c r="B317" s="7">
        <v>8</v>
      </c>
      <c r="C317" s="29" t="s">
        <v>117</v>
      </c>
      <c r="D317" s="30"/>
      <c r="E317" s="30"/>
      <c r="F317" s="30"/>
      <c r="G317" s="30"/>
      <c r="H317" s="30"/>
      <c r="I317" s="30"/>
      <c r="J317" s="30"/>
      <c r="K317" s="31"/>
      <c r="L317" s="23">
        <f>L138</f>
        <v>0.37506374999999997</v>
      </c>
      <c r="M317" s="23"/>
    </row>
    <row r="318" spans="1:18">
      <c r="B318" s="7">
        <v>9</v>
      </c>
      <c r="C318" s="29" t="s">
        <v>118</v>
      </c>
      <c r="D318" s="30"/>
      <c r="E318" s="30"/>
      <c r="F318" s="30"/>
      <c r="G318" s="30"/>
      <c r="H318" s="30"/>
      <c r="I318" s="30"/>
      <c r="J318" s="30"/>
      <c r="K318" s="31"/>
      <c r="L318" s="23">
        <f>L175</f>
        <v>7.1893939393939385E-2</v>
      </c>
      <c r="M318" s="23"/>
    </row>
    <row r="319" spans="1:18">
      <c r="B319" s="7">
        <v>10</v>
      </c>
      <c r="C319" s="29" t="s">
        <v>119</v>
      </c>
      <c r="D319" s="30"/>
      <c r="E319" s="30"/>
      <c r="F319" s="30"/>
      <c r="G319" s="30"/>
      <c r="H319" s="30"/>
      <c r="I319" s="30"/>
      <c r="J319" s="30"/>
      <c r="K319" s="31"/>
      <c r="L319" s="23">
        <f>L190</f>
        <v>0.54619565217391297</v>
      </c>
      <c r="M319" s="23"/>
    </row>
    <row r="320" spans="1:18">
      <c r="B320" s="7">
        <v>11</v>
      </c>
      <c r="C320" s="29" t="s">
        <v>150</v>
      </c>
      <c r="D320" s="30"/>
      <c r="E320" s="30"/>
      <c r="F320" s="30"/>
      <c r="G320" s="30"/>
      <c r="H320" s="30"/>
      <c r="I320" s="30"/>
      <c r="J320" s="30"/>
      <c r="K320" s="31"/>
      <c r="L320" s="23">
        <f>L319*0.25</f>
        <v>0.13654891304347824</v>
      </c>
      <c r="M320" s="23"/>
    </row>
    <row r="321" spans="1:18">
      <c r="B321" s="7">
        <v>12</v>
      </c>
      <c r="C321" s="29" t="s">
        <v>120</v>
      </c>
      <c r="D321" s="30"/>
      <c r="E321" s="30"/>
      <c r="F321" s="30"/>
      <c r="G321" s="30"/>
      <c r="H321" s="30"/>
      <c r="I321" s="30"/>
      <c r="J321" s="30"/>
      <c r="K321" s="31"/>
      <c r="L321" s="23">
        <f>SUM(L310:M320)</f>
        <v>5.6334998834541059</v>
      </c>
      <c r="M321" s="23"/>
    </row>
    <row r="323" spans="1:18" ht="22.5" customHeight="1">
      <c r="A323" s="32" t="s">
        <v>172</v>
      </c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</row>
    <row r="324" spans="1:18">
      <c r="A324" s="6"/>
    </row>
    <row r="325" spans="1:18">
      <c r="A325" s="2" t="s">
        <v>174</v>
      </c>
    </row>
    <row r="326" spans="1:18">
      <c r="A326" s="6"/>
    </row>
    <row r="327" spans="1:18">
      <c r="B327" s="7"/>
      <c r="C327" s="22"/>
      <c r="D327" s="22"/>
      <c r="E327" s="22"/>
      <c r="F327" s="22"/>
      <c r="G327" s="22"/>
      <c r="H327" s="24" t="s">
        <v>122</v>
      </c>
      <c r="I327" s="24"/>
      <c r="J327" s="25" t="s">
        <v>123</v>
      </c>
      <c r="K327" s="24"/>
      <c r="L327" s="26" t="s">
        <v>122</v>
      </c>
      <c r="M327" s="26"/>
    </row>
    <row r="328" spans="1:18">
      <c r="B328" s="7">
        <v>1</v>
      </c>
      <c r="C328" s="22" t="s">
        <v>124</v>
      </c>
      <c r="D328" s="22"/>
      <c r="E328" s="22"/>
      <c r="F328" s="22"/>
      <c r="G328" s="22"/>
      <c r="H328" s="24">
        <v>10</v>
      </c>
      <c r="I328" s="24"/>
      <c r="J328" s="25">
        <v>368000</v>
      </c>
      <c r="K328" s="24"/>
      <c r="L328" s="26">
        <f>J328*H328</f>
        <v>3680000</v>
      </c>
      <c r="M328" s="26"/>
    </row>
    <row r="329" spans="1:18">
      <c r="B329" s="7">
        <v>2</v>
      </c>
      <c r="C329" s="22" t="s">
        <v>125</v>
      </c>
      <c r="D329" s="22"/>
      <c r="E329" s="22"/>
      <c r="F329" s="22"/>
      <c r="G329" s="22"/>
      <c r="H329" s="23">
        <f>L321</f>
        <v>5.6334998834541059</v>
      </c>
      <c r="I329" s="24"/>
      <c r="J329" s="25">
        <v>368000</v>
      </c>
      <c r="K329" s="24"/>
      <c r="L329" s="26">
        <f>J329*H329</f>
        <v>2073127.9571111109</v>
      </c>
      <c r="M329" s="26"/>
    </row>
    <row r="330" spans="1:18">
      <c r="B330" s="7">
        <v>3</v>
      </c>
      <c r="C330" s="22" t="s">
        <v>126</v>
      </c>
      <c r="D330" s="22"/>
      <c r="E330" s="22"/>
      <c r="F330" s="22"/>
      <c r="G330" s="22"/>
      <c r="H330" s="24"/>
      <c r="I330" s="24"/>
      <c r="J330" s="25"/>
      <c r="K330" s="24"/>
      <c r="L330" s="26">
        <f>L328*0.06</f>
        <v>220800</v>
      </c>
      <c r="M330" s="26"/>
    </row>
    <row r="331" spans="1:18">
      <c r="B331" s="7">
        <v>4</v>
      </c>
      <c r="C331" s="22" t="s">
        <v>127</v>
      </c>
      <c r="D331" s="22"/>
      <c r="E331" s="22"/>
      <c r="F331" s="22"/>
      <c r="G331" s="22"/>
      <c r="H331" s="23"/>
      <c r="I331" s="24"/>
      <c r="J331" s="25"/>
      <c r="K331" s="24"/>
      <c r="L331" s="26">
        <f>L328-L329-L330</f>
        <v>1386072.0428888891</v>
      </c>
      <c r="M331" s="26"/>
    </row>
    <row r="333" spans="1:18">
      <c r="A333" s="2" t="s">
        <v>128</v>
      </c>
    </row>
    <row r="334" spans="1:18">
      <c r="A334" s="27">
        <f>A304</f>
        <v>5434750</v>
      </c>
      <c r="B334" s="27"/>
      <c r="C334" s="9" t="s">
        <v>5</v>
      </c>
      <c r="D334" s="27">
        <f>L331</f>
        <v>1386072.0428888891</v>
      </c>
      <c r="E334" s="28"/>
      <c r="F334" s="9" t="s">
        <v>6</v>
      </c>
      <c r="G334" s="9">
        <f>A334/D334</f>
        <v>3.9209722379745471</v>
      </c>
      <c r="H334" s="9" t="s">
        <v>131</v>
      </c>
      <c r="I334" s="9"/>
    </row>
    <row r="335" spans="1:18">
      <c r="A335" s="8" t="s">
        <v>129</v>
      </c>
      <c r="D335" s="8" t="s">
        <v>173</v>
      </c>
    </row>
  </sheetData>
  <mergeCells count="430">
    <mergeCell ref="H300:I300"/>
    <mergeCell ref="J300:K300"/>
    <mergeCell ref="L300:M300"/>
    <mergeCell ref="L71:M71"/>
    <mergeCell ref="C71:G71"/>
    <mergeCell ref="H71:I71"/>
    <mergeCell ref="J71:K71"/>
    <mergeCell ref="B72:K72"/>
    <mergeCell ref="L72:M72"/>
    <mergeCell ref="A293:R293"/>
    <mergeCell ref="C297:G297"/>
    <mergeCell ref="H297:I297"/>
    <mergeCell ref="J297:K297"/>
    <mergeCell ref="L297:M297"/>
    <mergeCell ref="C272:G272"/>
    <mergeCell ref="H272:I272"/>
    <mergeCell ref="J272:K272"/>
    <mergeCell ref="L272:M272"/>
    <mergeCell ref="C271:G271"/>
    <mergeCell ref="H271:I271"/>
    <mergeCell ref="J271:K271"/>
    <mergeCell ref="L271:M271"/>
    <mergeCell ref="A276:B276"/>
    <mergeCell ref="D276:E276"/>
    <mergeCell ref="C273:G273"/>
    <mergeCell ref="H273:I273"/>
    <mergeCell ref="J273:K273"/>
    <mergeCell ref="H68:I68"/>
    <mergeCell ref="J68:K68"/>
    <mergeCell ref="L68:M68"/>
    <mergeCell ref="C69:G69"/>
    <mergeCell ref="H69:I69"/>
    <mergeCell ref="J69:K69"/>
    <mergeCell ref="L69:M69"/>
    <mergeCell ref="C70:G70"/>
    <mergeCell ref="H70:I70"/>
    <mergeCell ref="J70:K70"/>
    <mergeCell ref="L70:M70"/>
    <mergeCell ref="B64:K64"/>
    <mergeCell ref="L64:M64"/>
    <mergeCell ref="B66:M66"/>
    <mergeCell ref="C62:G62"/>
    <mergeCell ref="H62:I62"/>
    <mergeCell ref="J62:K62"/>
    <mergeCell ref="L62:M62"/>
    <mergeCell ref="C63:G63"/>
    <mergeCell ref="H63:I63"/>
    <mergeCell ref="J63:K63"/>
    <mergeCell ref="L63:M63"/>
    <mergeCell ref="L273:M273"/>
    <mergeCell ref="C262:K262"/>
    <mergeCell ref="L262:M262"/>
    <mergeCell ref="C263:K263"/>
    <mergeCell ref="L263:M263"/>
    <mergeCell ref="C260:K260"/>
    <mergeCell ref="L260:M260"/>
    <mergeCell ref="C261:K261"/>
    <mergeCell ref="L261:M261"/>
    <mergeCell ref="C270:G270"/>
    <mergeCell ref="H270:I270"/>
    <mergeCell ref="J270:K270"/>
    <mergeCell ref="L270:M270"/>
    <mergeCell ref="A265:R265"/>
    <mergeCell ref="C269:G269"/>
    <mergeCell ref="H269:I269"/>
    <mergeCell ref="J269:K269"/>
    <mergeCell ref="L269:M269"/>
    <mergeCell ref="C255:K255"/>
    <mergeCell ref="L255:M255"/>
    <mergeCell ref="C252:K252"/>
    <mergeCell ref="L252:M252"/>
    <mergeCell ref="C253:K253"/>
    <mergeCell ref="L253:M253"/>
    <mergeCell ref="C258:K258"/>
    <mergeCell ref="L258:M258"/>
    <mergeCell ref="C259:K259"/>
    <mergeCell ref="L259:M259"/>
    <mergeCell ref="C256:K256"/>
    <mergeCell ref="L256:M256"/>
    <mergeCell ref="C257:K257"/>
    <mergeCell ref="L257:M257"/>
    <mergeCell ref="A249:R249"/>
    <mergeCell ref="C243:G243"/>
    <mergeCell ref="H243:I243"/>
    <mergeCell ref="J243:K243"/>
    <mergeCell ref="L243:M243"/>
    <mergeCell ref="C242:G242"/>
    <mergeCell ref="H242:I242"/>
    <mergeCell ref="C254:K254"/>
    <mergeCell ref="L254:M254"/>
    <mergeCell ref="J242:K242"/>
    <mergeCell ref="L242:M242"/>
    <mergeCell ref="C251:K251"/>
    <mergeCell ref="L251:M251"/>
    <mergeCell ref="C241:G241"/>
    <mergeCell ref="H241:I241"/>
    <mergeCell ref="J241:K241"/>
    <mergeCell ref="L241:M241"/>
    <mergeCell ref="A246:B246"/>
    <mergeCell ref="D246:E246"/>
    <mergeCell ref="C213:K213"/>
    <mergeCell ref="L232:M232"/>
    <mergeCell ref="C233:K233"/>
    <mergeCell ref="L233:M233"/>
    <mergeCell ref="C230:K230"/>
    <mergeCell ref="L230:M230"/>
    <mergeCell ref="C231:K231"/>
    <mergeCell ref="L231:M231"/>
    <mergeCell ref="C240:G240"/>
    <mergeCell ref="H240:I240"/>
    <mergeCell ref="J240:K240"/>
    <mergeCell ref="L240:M240"/>
    <mergeCell ref="A235:R235"/>
    <mergeCell ref="C239:G239"/>
    <mergeCell ref="H239:I239"/>
    <mergeCell ref="J239:K239"/>
    <mergeCell ref="L239:M239"/>
    <mergeCell ref="C227:K227"/>
    <mergeCell ref="C229:K229"/>
    <mergeCell ref="L229:M229"/>
    <mergeCell ref="C225:K225"/>
    <mergeCell ref="L225:M225"/>
    <mergeCell ref="C226:K226"/>
    <mergeCell ref="L226:M226"/>
    <mergeCell ref="C228:K228"/>
    <mergeCell ref="C232:K232"/>
    <mergeCell ref="C212:G212"/>
    <mergeCell ref="H212:I212"/>
    <mergeCell ref="J212:K212"/>
    <mergeCell ref="C223:K223"/>
    <mergeCell ref="L223:M223"/>
    <mergeCell ref="C224:K224"/>
    <mergeCell ref="L224:M224"/>
    <mergeCell ref="A219:R219"/>
    <mergeCell ref="L221:M221"/>
    <mergeCell ref="C221:K221"/>
    <mergeCell ref="C222:K222"/>
    <mergeCell ref="L222:M222"/>
    <mergeCell ref="A217:R217"/>
    <mergeCell ref="H211:I211"/>
    <mergeCell ref="J211:K211"/>
    <mergeCell ref="L228:M228"/>
    <mergeCell ref="C208:G208"/>
    <mergeCell ref="H208:I208"/>
    <mergeCell ref="J208:K208"/>
    <mergeCell ref="L208:M208"/>
    <mergeCell ref="L211:M211"/>
    <mergeCell ref="B209:M209"/>
    <mergeCell ref="C210:G210"/>
    <mergeCell ref="H210:I210"/>
    <mergeCell ref="J210:K210"/>
    <mergeCell ref="L210:M210"/>
    <mergeCell ref="L213:M213"/>
    <mergeCell ref="L212:M212"/>
    <mergeCell ref="C211:G211"/>
    <mergeCell ref="A215:R215"/>
    <mergeCell ref="L227:M227"/>
    <mergeCell ref="C207:G207"/>
    <mergeCell ref="H207:I207"/>
    <mergeCell ref="J207:K207"/>
    <mergeCell ref="L207:M207"/>
    <mergeCell ref="C205:G205"/>
    <mergeCell ref="H205:I205"/>
    <mergeCell ref="J205:K205"/>
    <mergeCell ref="L205:M205"/>
    <mergeCell ref="C206:G206"/>
    <mergeCell ref="H206:I206"/>
    <mergeCell ref="J206:K206"/>
    <mergeCell ref="L206:M206"/>
    <mergeCell ref="C204:G204"/>
    <mergeCell ref="H204:I204"/>
    <mergeCell ref="J204:K204"/>
    <mergeCell ref="L204:M204"/>
    <mergeCell ref="B195:M195"/>
    <mergeCell ref="B200:M200"/>
    <mergeCell ref="C201:G201"/>
    <mergeCell ref="H201:I201"/>
    <mergeCell ref="J201:K201"/>
    <mergeCell ref="L201:M201"/>
    <mergeCell ref="L197:M197"/>
    <mergeCell ref="C196:G196"/>
    <mergeCell ref="H196:I196"/>
    <mergeCell ref="J196:K196"/>
    <mergeCell ref="C203:G203"/>
    <mergeCell ref="H203:I203"/>
    <mergeCell ref="J203:K203"/>
    <mergeCell ref="L203:M203"/>
    <mergeCell ref="C198:G198"/>
    <mergeCell ref="H198:I198"/>
    <mergeCell ref="J198:K198"/>
    <mergeCell ref="L198:M198"/>
    <mergeCell ref="C197:G197"/>
    <mergeCell ref="H197:I197"/>
    <mergeCell ref="J197:K197"/>
    <mergeCell ref="L196:M196"/>
    <mergeCell ref="C199:G199"/>
    <mergeCell ref="H199:I199"/>
    <mergeCell ref="J199:K199"/>
    <mergeCell ref="L199:M199"/>
    <mergeCell ref="C202:G202"/>
    <mergeCell ref="H202:I202"/>
    <mergeCell ref="J202:K202"/>
    <mergeCell ref="L202:M202"/>
    <mergeCell ref="C194:G194"/>
    <mergeCell ref="H194:I194"/>
    <mergeCell ref="J194:K194"/>
    <mergeCell ref="L194:M194"/>
    <mergeCell ref="B185:K185"/>
    <mergeCell ref="L185:M185"/>
    <mergeCell ref="F186:G186"/>
    <mergeCell ref="A192:R192"/>
    <mergeCell ref="C181:G181"/>
    <mergeCell ref="J181:K181"/>
    <mergeCell ref="C182:G182"/>
    <mergeCell ref="C183:G183"/>
    <mergeCell ref="C184:G184"/>
    <mergeCell ref="H181:I181"/>
    <mergeCell ref="H182:I182"/>
    <mergeCell ref="H183:I183"/>
    <mergeCell ref="H184:I184"/>
    <mergeCell ref="J182:K182"/>
    <mergeCell ref="J183:K183"/>
    <mergeCell ref="J184:K184"/>
    <mergeCell ref="L181:M181"/>
    <mergeCell ref="L182:M182"/>
    <mergeCell ref="L183:M183"/>
    <mergeCell ref="L184:M184"/>
    <mergeCell ref="A129:R129"/>
    <mergeCell ref="A107:R107"/>
    <mergeCell ref="A117:R117"/>
    <mergeCell ref="A122:R122"/>
    <mergeCell ref="A125:R125"/>
    <mergeCell ref="A119:R119"/>
    <mergeCell ref="A177:R177"/>
    <mergeCell ref="C179:G179"/>
    <mergeCell ref="C180:G180"/>
    <mergeCell ref="L179:M179"/>
    <mergeCell ref="L180:M180"/>
    <mergeCell ref="A140:R140"/>
    <mergeCell ref="J179:K179"/>
    <mergeCell ref="J180:K180"/>
    <mergeCell ref="H179:I179"/>
    <mergeCell ref="H180:I180"/>
    <mergeCell ref="A94:R94"/>
    <mergeCell ref="A101:R101"/>
    <mergeCell ref="A103:R103"/>
    <mergeCell ref="A105:R105"/>
    <mergeCell ref="A84:R84"/>
    <mergeCell ref="A85:R85"/>
    <mergeCell ref="A87:R87"/>
    <mergeCell ref="A93:R93"/>
    <mergeCell ref="A128:R128"/>
    <mergeCell ref="L57:M57"/>
    <mergeCell ref="B57:K57"/>
    <mergeCell ref="A74:R74"/>
    <mergeCell ref="A75:R75"/>
    <mergeCell ref="J55:K55"/>
    <mergeCell ref="J56:K56"/>
    <mergeCell ref="H55:I55"/>
    <mergeCell ref="H56:I56"/>
    <mergeCell ref="L55:M55"/>
    <mergeCell ref="L56:M56"/>
    <mergeCell ref="B59:M59"/>
    <mergeCell ref="C60:G60"/>
    <mergeCell ref="H60:I60"/>
    <mergeCell ref="J60:K60"/>
    <mergeCell ref="L60:M60"/>
    <mergeCell ref="C61:G61"/>
    <mergeCell ref="H61:I61"/>
    <mergeCell ref="J61:K61"/>
    <mergeCell ref="L61:M61"/>
    <mergeCell ref="C67:G67"/>
    <mergeCell ref="H67:I67"/>
    <mergeCell ref="J67:K67"/>
    <mergeCell ref="L67:M67"/>
    <mergeCell ref="C68:G68"/>
    <mergeCell ref="C56:G56"/>
    <mergeCell ref="H52:I52"/>
    <mergeCell ref="H53:I53"/>
    <mergeCell ref="H54:I54"/>
    <mergeCell ref="B51:M51"/>
    <mergeCell ref="C52:G52"/>
    <mergeCell ref="C53:G53"/>
    <mergeCell ref="C54:G54"/>
    <mergeCell ref="J52:K52"/>
    <mergeCell ref="A37:R37"/>
    <mergeCell ref="J53:K53"/>
    <mergeCell ref="J54:K54"/>
    <mergeCell ref="L52:M52"/>
    <mergeCell ref="L53:M53"/>
    <mergeCell ref="L54:M54"/>
    <mergeCell ref="L48:M48"/>
    <mergeCell ref="J48:K48"/>
    <mergeCell ref="C55:G55"/>
    <mergeCell ref="B49:K49"/>
    <mergeCell ref="L49:M49"/>
    <mergeCell ref="C48:G48"/>
    <mergeCell ref="H48:I48"/>
    <mergeCell ref="H46:I46"/>
    <mergeCell ref="H47:I47"/>
    <mergeCell ref="J44:K44"/>
    <mergeCell ref="C44:G44"/>
    <mergeCell ref="C45:G45"/>
    <mergeCell ref="C46:G46"/>
    <mergeCell ref="C47:G47"/>
    <mergeCell ref="A38:R38"/>
    <mergeCell ref="A40:R40"/>
    <mergeCell ref="B43:M43"/>
    <mergeCell ref="A11:R11"/>
    <mergeCell ref="A18:R18"/>
    <mergeCell ref="A14:R14"/>
    <mergeCell ref="A16:R16"/>
    <mergeCell ref="A26:R26"/>
    <mergeCell ref="A27:R27"/>
    <mergeCell ref="A1:R1"/>
    <mergeCell ref="A2:R2"/>
    <mergeCell ref="A4:R4"/>
    <mergeCell ref="A5:R5"/>
    <mergeCell ref="A7:R7"/>
    <mergeCell ref="A9:R9"/>
    <mergeCell ref="A13:R13"/>
    <mergeCell ref="A10:R10"/>
    <mergeCell ref="A19:R19"/>
    <mergeCell ref="A279:R279"/>
    <mergeCell ref="C281:K281"/>
    <mergeCell ref="L281:M281"/>
    <mergeCell ref="C282:K282"/>
    <mergeCell ref="L282:M282"/>
    <mergeCell ref="C283:K283"/>
    <mergeCell ref="L283:M283"/>
    <mergeCell ref="A29:R29"/>
    <mergeCell ref="A21:R21"/>
    <mergeCell ref="A22:R22"/>
    <mergeCell ref="A24:R24"/>
    <mergeCell ref="L44:M44"/>
    <mergeCell ref="L45:M45"/>
    <mergeCell ref="L46:M46"/>
    <mergeCell ref="L47:M47"/>
    <mergeCell ref="J45:K45"/>
    <mergeCell ref="J46:K46"/>
    <mergeCell ref="J47:K47"/>
    <mergeCell ref="A30:R30"/>
    <mergeCell ref="A34:R34"/>
    <mergeCell ref="A35:R35"/>
    <mergeCell ref="A32:R32"/>
    <mergeCell ref="H44:I44"/>
    <mergeCell ref="H45:I45"/>
    <mergeCell ref="C284:K284"/>
    <mergeCell ref="L284:M284"/>
    <mergeCell ref="C285:K285"/>
    <mergeCell ref="L285:M285"/>
    <mergeCell ref="C286:K286"/>
    <mergeCell ref="L286:M286"/>
    <mergeCell ref="C287:K287"/>
    <mergeCell ref="L287:M287"/>
    <mergeCell ref="C288:K288"/>
    <mergeCell ref="L288:M288"/>
    <mergeCell ref="C289:K289"/>
    <mergeCell ref="L289:M289"/>
    <mergeCell ref="C290:K290"/>
    <mergeCell ref="L290:M290"/>
    <mergeCell ref="C291:K291"/>
    <mergeCell ref="L291:M291"/>
    <mergeCell ref="C292:K292"/>
    <mergeCell ref="L292:M292"/>
    <mergeCell ref="A307:R307"/>
    <mergeCell ref="C301:G301"/>
    <mergeCell ref="H301:I301"/>
    <mergeCell ref="J301:K301"/>
    <mergeCell ref="L301:M301"/>
    <mergeCell ref="A304:B304"/>
    <mergeCell ref="D304:E304"/>
    <mergeCell ref="C298:G298"/>
    <mergeCell ref="H298:I298"/>
    <mergeCell ref="J298:K298"/>
    <mergeCell ref="L298:M298"/>
    <mergeCell ref="C299:G299"/>
    <mergeCell ref="H299:I299"/>
    <mergeCell ref="J299:K299"/>
    <mergeCell ref="L299:M299"/>
    <mergeCell ref="C300:G300"/>
    <mergeCell ref="C309:K309"/>
    <mergeCell ref="L309:M309"/>
    <mergeCell ref="C310:K310"/>
    <mergeCell ref="L310:M310"/>
    <mergeCell ref="C311:K311"/>
    <mergeCell ref="L311:M311"/>
    <mergeCell ref="C312:K312"/>
    <mergeCell ref="L312:M312"/>
    <mergeCell ref="C313:K313"/>
    <mergeCell ref="L313:M313"/>
    <mergeCell ref="C314:K314"/>
    <mergeCell ref="L314:M314"/>
    <mergeCell ref="C315:K315"/>
    <mergeCell ref="L315:M315"/>
    <mergeCell ref="C316:K316"/>
    <mergeCell ref="L316:M316"/>
    <mergeCell ref="C317:K317"/>
    <mergeCell ref="L317:M317"/>
    <mergeCell ref="C318:K318"/>
    <mergeCell ref="L318:M318"/>
    <mergeCell ref="C319:K319"/>
    <mergeCell ref="L319:M319"/>
    <mergeCell ref="C320:K320"/>
    <mergeCell ref="L320:M320"/>
    <mergeCell ref="C321:K321"/>
    <mergeCell ref="L321:M321"/>
    <mergeCell ref="A323:R323"/>
    <mergeCell ref="C327:G327"/>
    <mergeCell ref="H327:I327"/>
    <mergeCell ref="J327:K327"/>
    <mergeCell ref="L327:M327"/>
    <mergeCell ref="C331:G331"/>
    <mergeCell ref="H331:I331"/>
    <mergeCell ref="J331:K331"/>
    <mergeCell ref="L331:M331"/>
    <mergeCell ref="A334:B334"/>
    <mergeCell ref="D334:E334"/>
    <mergeCell ref="C328:G328"/>
    <mergeCell ref="H328:I328"/>
    <mergeCell ref="J328:K328"/>
    <mergeCell ref="L328:M328"/>
    <mergeCell ref="C329:G329"/>
    <mergeCell ref="H329:I329"/>
    <mergeCell ref="J329:K329"/>
    <mergeCell ref="L329:M329"/>
    <mergeCell ref="C330:G330"/>
    <mergeCell ref="H330:I330"/>
    <mergeCell ref="J330:K330"/>
    <mergeCell ref="L330:M330"/>
  </mergeCells>
  <phoneticPr fontId="3" type="noConversion"/>
  <pageMargins left="0.39370078740157483" right="0.19685039370078741" top="0.19685039370078741" bottom="0.98425196850393704" header="0.19685039370078741" footer="0.19685039370078741"/>
  <pageSetup paperSize="9" orientation="portrait" verticalDpi="0" r:id="rId1"/>
  <headerFooter>
    <oddHeader>&amp;C&amp;"Arial Cyr,полужирный"Завод Стройтехникаv-press.ru тел. 8 351 907 06 80</oddHeader>
    <oddFooter>&amp;C&amp;"Arial Cyr,полужирный"Завод Стройтехникаv-press.ru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Сбыт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Сбыт</dc:creator>
  <cp:lastModifiedBy>Белов</cp:lastModifiedBy>
  <cp:lastPrinted>2015-01-05T05:06:40Z</cp:lastPrinted>
  <dcterms:created xsi:type="dcterms:W3CDTF">2008-01-28T13:01:42Z</dcterms:created>
  <dcterms:modified xsi:type="dcterms:W3CDTF">2017-02-03T03:24:25Z</dcterms:modified>
</cp:coreProperties>
</file>